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6000" windowHeight="6585" activeTab="1"/>
  </bookViews>
  <sheets>
    <sheet name="Instructions" sheetId="1" r:id="rId1"/>
    <sheet name="Swyn" sheetId="2" r:id="rId2"/>
    <sheet name="SwynM" sheetId="3" r:id="rId3"/>
    <sheet name="SwynF" sheetId="4" r:id="rId4"/>
    <sheet name="Dbase" sheetId="5" r:id="rId5"/>
  </sheets>
  <externalReferences>
    <externalReference r:id="rId8"/>
  </externalReferences>
  <definedNames>
    <definedName name="_xlnm._FilterDatabase" localSheetId="4" hidden="1">'Dbase'!$A$1:$S$27</definedName>
    <definedName name="DegFree" localSheetId="1">'[1]Instructions'!$A$4</definedName>
    <definedName name="DegFree" localSheetId="3">'[1]Instructions'!$A$4</definedName>
    <definedName name="DegFree" localSheetId="2">'[1]Instructions'!$A$4</definedName>
    <definedName name="DF">'Instructions'!$A$4</definedName>
    <definedName name="Experiment" localSheetId="1">'[1]Instructions'!$A$1</definedName>
    <definedName name="Experiment" localSheetId="3">'[1]Instructions'!$A$1</definedName>
    <definedName name="Experiment" localSheetId="2">'[1]Instructions'!$A$1</definedName>
    <definedName name="Expt">'Instructions'!$A$1</definedName>
    <definedName name="N">'Instructions'!$A$5</definedName>
    <definedName name="P">'Instructions'!$A$6</definedName>
    <definedName name="Prob" localSheetId="1">'[1]Instructions'!$A$6</definedName>
    <definedName name="Prob" localSheetId="3">'[1]Instructions'!$A$6</definedName>
    <definedName name="Prob" localSheetId="2">'[1]Instructions'!$A$6</definedName>
    <definedName name="StdO">'Instructions'!$A$3</definedName>
    <definedName name="StdOdour" localSheetId="1">'[1]Instructions'!$A$3</definedName>
    <definedName name="StdOdour" localSheetId="3">'[1]Instructions'!$A$3</definedName>
    <definedName name="StdOdour" localSheetId="2">'[1]Instructions'!$A$3</definedName>
    <definedName name="StdT">'Instructions'!$A$2</definedName>
    <definedName name="StdTrap" localSheetId="1">'[1]Instructions'!$A$2</definedName>
    <definedName name="StdTrap" localSheetId="3">'[1]Instructions'!$A$2</definedName>
    <definedName name="StdTrap" localSheetId="2">'[1]Instructions'!$A$2</definedName>
    <definedName name="TreatN" localSheetId="1">'[1]Instructions'!$A$5</definedName>
    <definedName name="TreatN" localSheetId="3">'[1]Instructions'!$A$5</definedName>
    <definedName name="TreatN" localSheetId="2">'[1]Instructions'!$A$5</definedName>
  </definedNames>
  <calcPr fullCalcOnLoad="1"/>
</workbook>
</file>

<file path=xl/sharedStrings.xml><?xml version="1.0" encoding="utf-8"?>
<sst xmlns="http://schemas.openxmlformats.org/spreadsheetml/2006/main" count="378" uniqueCount="124">
  <si>
    <t>Trap$</t>
  </si>
  <si>
    <t>NZI-COT</t>
  </si>
  <si>
    <t>Total</t>
  </si>
  <si>
    <t>Grand Total</t>
  </si>
  <si>
    <t>Enter the name for the experiment in the yellow cell</t>
  </si>
  <si>
    <t>Enter the code for the standard trap</t>
  </si>
  <si>
    <t>Enter the code for the standard odour</t>
  </si>
  <si>
    <t>Enter the degrees of freedom for the Mean Square Error from ANOVA output</t>
  </si>
  <si>
    <t>Enter the sample size for each experimental treatment</t>
  </si>
  <si>
    <t>Enter the probability for the a priori test and confidence interval graphs</t>
  </si>
  <si>
    <t>These details are copied into each worksheet so that info is collated without typing errors</t>
  </si>
  <si>
    <t>Setting up the RAW data file</t>
  </si>
  <si>
    <t>Setting up the Data</t>
  </si>
  <si>
    <t>Run the Macro "Collate" or type "Ctrl+c" to copy the TEMP worksheet into the "LOG" worksheet</t>
  </si>
  <si>
    <t>Temp simply copies the data from RAW with simple formulas, Log reproduces this info</t>
  </si>
  <si>
    <t>Save the EXCEL file and import the prepared data from the "LOG" worksheet</t>
  </si>
  <si>
    <t>Save a SYSTAT file and use various ANOVA templates to run the analyses</t>
  </si>
  <si>
    <t>Explanatory Notes and References</t>
  </si>
  <si>
    <t>BACKTRANSFORMED Mean is the antilog of the log-transformed mean LESS ONE</t>
  </si>
  <si>
    <t>Index of Increase is the ratio of the treatment backtransformed mean to the standard backtransformed mean</t>
  </si>
  <si>
    <t>This is the typical way that tsetse ecologists SUMMARIZE their data [FAO Training Manual]</t>
  </si>
  <si>
    <t>DETRANSFORMED Mean is the GEOMETRIC mean, i.e. without subtracting one</t>
  </si>
  <si>
    <t>This is the basis of the ANOVA used for statistical interpretation of transformed data</t>
  </si>
  <si>
    <t>Most ecologists do not use the "Index of Increase", they use the "RESPONSE RATIO"</t>
  </si>
  <si>
    <t>This number and its confidence intervals are explicitly defined through the properties of logarithms and ratios</t>
  </si>
  <si>
    <t>The RESPONSE RATIO is the ratio of the treatment geometric mean to the standard geometric mean</t>
  </si>
  <si>
    <t>Hedges, L.V., Gurevith,J . &amp; PlS. Curtis (1999) The meta-analysis of response ratios in experimental ecology</t>
  </si>
  <si>
    <t>Ecology 80(4) 1150-1156 [the entire issue is devoted to this topic]</t>
  </si>
  <si>
    <t>PLANNED COMPARISONS are explained on Page 243 of 2nd edition of Biometry</t>
  </si>
  <si>
    <t>I have set everything up based on a two-tailed test versus the standard trap at P=0.05</t>
  </si>
  <si>
    <t>Conversion of log catches to a Response Ratio is simply a mathematical property of logs/ratios</t>
  </si>
  <si>
    <t>log(a) - log(b) = log(a / b) [see statistical paper in link below]</t>
  </si>
  <si>
    <t>http://bmj.bmjjournals.com/cgi/content/full/312/7039/1153</t>
  </si>
  <si>
    <t>Graphics data are set up in a special way given the limitations of EXCEL</t>
  </si>
  <si>
    <t>Copy extra rows as necessary to SET UP THE DESIRED treatments</t>
  </si>
  <si>
    <t>When complete, manually delete the row for the standard trap as it has no meaning</t>
  </si>
  <si>
    <t xml:space="preserve">Note that EXCEL will not allow editing of source data in graphs based on pivots </t>
  </si>
  <si>
    <t>This is why this awkward duplication of the data is being used for automatic graphs</t>
  </si>
  <si>
    <t>Refresh Tables, Code the standard trap manually from the first pivot table</t>
  </si>
  <si>
    <t>Enter the Mean Square Error from ANOVA output, delete row reference to Std trap in graph data at end</t>
  </si>
  <si>
    <t>Average</t>
  </si>
  <si>
    <t>Backtrans</t>
  </si>
  <si>
    <t>Detrans</t>
  </si>
  <si>
    <t>Manual Data Entry Required</t>
  </si>
  <si>
    <t>log(x+1)</t>
  </si>
  <si>
    <t>Mean</t>
  </si>
  <si>
    <t>Standard Trap</t>
  </si>
  <si>
    <t>Mean Square Error</t>
  </si>
  <si>
    <t>Lookup value in ANOVA Output</t>
  </si>
  <si>
    <t>Calculated t value</t>
  </si>
  <si>
    <t>For 2-tailed test with parameters as entered in Instructions</t>
  </si>
  <si>
    <t>Calculated LSD</t>
  </si>
  <si>
    <t>The difference between log means must exceed this value</t>
  </si>
  <si>
    <t>REFRESH TABLES</t>
  </si>
  <si>
    <t>Calc for Graphics</t>
  </si>
  <si>
    <t xml:space="preserve">Index of </t>
  </si>
  <si>
    <t>Response</t>
  </si>
  <si>
    <t>Difference</t>
  </si>
  <si>
    <t>Lower</t>
  </si>
  <si>
    <t>Upper</t>
  </si>
  <si>
    <t>Increase</t>
  </si>
  <si>
    <t>Ratio</t>
  </si>
  <si>
    <t>log means</t>
  </si>
  <si>
    <t>Signif</t>
  </si>
  <si>
    <t>95% CI</t>
  </si>
  <si>
    <t>Delta</t>
  </si>
  <si>
    <t>Treatments differ from the standard trap if the 95% CI does not overlap with 1.0</t>
  </si>
  <si>
    <t>Sample Sizes</t>
  </si>
  <si>
    <t>Arithmetic Mean Catches</t>
  </si>
  <si>
    <t>Maximum Catches</t>
  </si>
  <si>
    <t>Setup for Automatic Graphs</t>
  </si>
  <si>
    <t>Remember to not include row for Standard Trap</t>
  </si>
  <si>
    <t>All of this information is duplicated elsewhere, assembled here for graphics and later database collation</t>
  </si>
  <si>
    <t>Bookeeping Variables copied in from other cells</t>
  </si>
  <si>
    <t>ANOVA properties</t>
  </si>
  <si>
    <t>Exp Trap Stats</t>
  </si>
  <si>
    <t>Species</t>
  </si>
  <si>
    <t>Experiment</t>
  </si>
  <si>
    <t>StdTrap</t>
  </si>
  <si>
    <t>StdOdour</t>
  </si>
  <si>
    <t>Stdlog</t>
  </si>
  <si>
    <t>MSQErr</t>
  </si>
  <si>
    <t>LSD</t>
  </si>
  <si>
    <t>Explog</t>
  </si>
  <si>
    <t>ExpN</t>
  </si>
  <si>
    <t>Prob</t>
  </si>
  <si>
    <t>ExpTrap</t>
  </si>
  <si>
    <t>RespRatio</t>
  </si>
  <si>
    <t>LowDelta</t>
  </si>
  <si>
    <t>UpDelta</t>
  </si>
  <si>
    <t>Import data to the RAW Worksheet from the old format EXCEL files for the NZI Trials</t>
  </si>
  <si>
    <t>Can also do a direct import from the Reflex master files using Lotus 1-2-3 as an intermediate</t>
  </si>
  <si>
    <t>Species$</t>
  </si>
  <si>
    <t>Experiment$</t>
  </si>
  <si>
    <t>StdTrap$</t>
  </si>
  <si>
    <t>StdOdour$</t>
  </si>
  <si>
    <t>Prob$</t>
  </si>
  <si>
    <t>ExpTrap$</t>
  </si>
  <si>
    <t>TO SAVE SPACE - in the ARCHIVED FILE only - delete the formulas in the temp worksheet</t>
  </si>
  <si>
    <t>TEMP is set to only the number of necessary rows, copy more rows in if necessary</t>
  </si>
  <si>
    <t>DF</t>
  </si>
  <si>
    <t>t</t>
  </si>
  <si>
    <t>Raw (x)</t>
  </si>
  <si>
    <t>Match arithmetic average cell to standard trap as well, confirm correct dbase values for mean,max</t>
  </si>
  <si>
    <t>StdMean</t>
  </si>
  <si>
    <t>ExpMean</t>
  </si>
  <si>
    <t>ExpMax</t>
  </si>
  <si>
    <t>Extras added in 2006</t>
  </si>
  <si>
    <t>Manual Check</t>
  </si>
  <si>
    <t>BICON</t>
  </si>
  <si>
    <t>ECRAN</t>
  </si>
  <si>
    <t>VAVOUA</t>
  </si>
  <si>
    <t>MANUAL DATA ENTRY OF STATISTICS USING THE SAME FORMAT AS IN THE CALCULATED PIVOT TABLES</t>
  </si>
  <si>
    <t>SOURCE IS ANOVA OUTPUT FROM SAS PROVIDED BY PAUL NDEGWA</t>
  </si>
  <si>
    <t>Glossina swynnertoni</t>
  </si>
  <si>
    <t>BerNde02</t>
  </si>
  <si>
    <t>AO</t>
  </si>
  <si>
    <t>Max</t>
  </si>
  <si>
    <t>Count</t>
  </si>
  <si>
    <t>S1</t>
  </si>
  <si>
    <t>TARGET</t>
  </si>
  <si>
    <t>Glossina swynnertoni male</t>
  </si>
  <si>
    <t>Glossina swynnertoni female</t>
  </si>
  <si>
    <t>Mean of log transformed data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</si>
</sst>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_)"/>
    <numFmt numFmtId="166" formatCode="0_)"/>
    <numFmt numFmtId="167" formatCode="0.000"/>
    <numFmt numFmtId="168" formatCode="[$-409]dddd\,\ mmmm\ dd\,\ yyyy"/>
    <numFmt numFmtId="169" formatCode="[$-409]d\-mmm\-yy;@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0.00000000"/>
    <numFmt numFmtId="176" formatCode="0.000000000000"/>
    <numFmt numFmtId="177" formatCode="0.00000000000"/>
    <numFmt numFmtId="178" formatCode="0.0000000000"/>
    <numFmt numFmtId="179" formatCode="0.000000000"/>
    <numFmt numFmtId="180" formatCode="[$-409]d\-mmm;@"/>
    <numFmt numFmtId="181" formatCode="mmm\-yyyy"/>
    <numFmt numFmtId="182" formatCode="mmmmm"/>
    <numFmt numFmtId="183" formatCode="0.00000000000000"/>
    <numFmt numFmtId="184" formatCode="0.000000000000000"/>
    <numFmt numFmtId="185" formatCode="0.0000000000000000"/>
    <numFmt numFmtId="186" formatCode="0.0000000000000"/>
    <numFmt numFmtId="187" formatCode="0.0%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20" applyFont="1" applyFill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7" fontId="6" fillId="4" borderId="0" xfId="0" applyNumberFormat="1" applyFont="1" applyFill="1" applyAlignment="1">
      <alignment/>
    </xf>
    <xf numFmtId="167" fontId="6" fillId="4" borderId="0" xfId="0" applyNumberFormat="1" applyFont="1" applyFill="1" applyAlignment="1">
      <alignment horizontal="right"/>
    </xf>
    <xf numFmtId="2" fontId="3" fillId="5" borderId="0" xfId="0" applyNumberFormat="1" applyFont="1" applyFill="1" applyAlignment="1">
      <alignment horizontal="right"/>
    </xf>
    <xf numFmtId="173" fontId="6" fillId="4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3" fillId="8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2" fontId="3" fillId="9" borderId="0" xfId="0" applyNumberFormat="1" applyFont="1" applyFill="1" applyAlignment="1">
      <alignment/>
    </xf>
    <xf numFmtId="0" fontId="0" fillId="9" borderId="0" xfId="0" applyFill="1" applyAlignment="1">
      <alignment/>
    </xf>
    <xf numFmtId="167" fontId="0" fillId="9" borderId="0" xfId="0" applyNumberFormat="1" applyFill="1" applyAlignment="1">
      <alignment/>
    </xf>
    <xf numFmtId="0" fontId="3" fillId="9" borderId="0" xfId="0" applyFont="1" applyFill="1" applyAlignment="1">
      <alignment horizontal="right"/>
    </xf>
    <xf numFmtId="2" fontId="0" fillId="9" borderId="0" xfId="0" applyNumberFormat="1" applyFill="1" applyAlignment="1">
      <alignment/>
    </xf>
    <xf numFmtId="0" fontId="3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2" fontId="3" fillId="0" borderId="0" xfId="0" applyNumberFormat="1" applyFont="1" applyAlignment="1">
      <alignment/>
    </xf>
    <xf numFmtId="1" fontId="0" fillId="0" borderId="5" xfId="0" applyNumberFormat="1" applyBorder="1" applyAlignment="1">
      <alignment/>
    </xf>
    <xf numFmtId="174" fontId="0" fillId="0" borderId="5" xfId="0" applyNumberFormat="1" applyBorder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3" fillId="8" borderId="0" xfId="0" applyFont="1" applyFill="1" applyAlignment="1">
      <alignment horizontal="center"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 horizontal="right"/>
    </xf>
    <xf numFmtId="0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/>
    </xf>
    <xf numFmtId="174" fontId="0" fillId="0" borderId="0" xfId="0" applyNumberFormat="1" applyAlignment="1">
      <alignment/>
    </xf>
    <xf numFmtId="0" fontId="3" fillId="11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74" fontId="6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10" borderId="2" xfId="0" applyNumberFormat="1" applyFill="1" applyBorder="1" applyAlignment="1">
      <alignment/>
    </xf>
    <xf numFmtId="167" fontId="0" fillId="10" borderId="6" xfId="0" applyNumberFormat="1" applyFill="1" applyBorder="1" applyAlignment="1">
      <alignment/>
    </xf>
    <xf numFmtId="0" fontId="0" fillId="10" borderId="0" xfId="0" applyFill="1" applyAlignment="1">
      <alignment/>
    </xf>
    <xf numFmtId="1" fontId="0" fillId="10" borderId="2" xfId="0" applyNumberFormat="1" applyFill="1" applyBorder="1" applyAlignment="1">
      <alignment/>
    </xf>
    <xf numFmtId="1" fontId="0" fillId="10" borderId="6" xfId="0" applyNumberFormat="1" applyFill="1" applyBorder="1" applyAlignment="1">
      <alignment/>
    </xf>
    <xf numFmtId="1" fontId="0" fillId="10" borderId="5" xfId="0" applyNumberFormat="1" applyFill="1" applyBorder="1" applyAlignment="1">
      <alignment/>
    </xf>
    <xf numFmtId="167" fontId="0" fillId="10" borderId="5" xfId="0" applyNumberFormat="1" applyFill="1" applyBorder="1" applyAlignment="1">
      <alignment/>
    </xf>
    <xf numFmtId="174" fontId="0" fillId="10" borderId="2" xfId="0" applyNumberFormat="1" applyFill="1" applyBorder="1" applyAlignment="1">
      <alignment/>
    </xf>
    <xf numFmtId="174" fontId="0" fillId="10" borderId="6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Response Ratio with 95% 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Swyn!$N$51:$N$56</c:f>
                <c:numCache>
                  <c:ptCount val="3"/>
                  <c:pt idx="0">
                    <c:v>0.614379428240903</c:v>
                  </c:pt>
                  <c:pt idx="1">
                    <c:v>0.7914740230008273</c:v>
                  </c:pt>
                  <c:pt idx="2">
                    <c:v>1.8131622372985716</c:v>
                  </c:pt>
                </c:numCache>
              </c:numRef>
            </c:plus>
            <c:minus>
              <c:numRef>
                <c:f>Swyn!$M$51:$M$56</c:f>
                <c:numCache>
                  <c:ptCount val="3"/>
                  <c:pt idx="0">
                    <c:v>0.383892502335792</c:v>
                  </c:pt>
                  <c:pt idx="1">
                    <c:v>0.49454934403243944</c:v>
                  </c:pt>
                  <c:pt idx="2">
                    <c:v>1.1329470949414369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Swyn!$K$51:$K$53</c:f>
              <c:strCache/>
            </c:strRef>
          </c:cat>
          <c:val>
            <c:numRef>
              <c:f>Swyn!$L$51:$L$53</c:f>
              <c:numCache/>
            </c:numRef>
          </c:val>
        </c:ser>
        <c:gapWidth val="70"/>
        <c:axId val="8786368"/>
        <c:axId val="2279617"/>
      </c:barChart>
      <c:catAx>
        <c:axId val="8786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79617"/>
        <c:crossesAt val="0"/>
        <c:auto val="1"/>
        <c:lblOffset val="40"/>
        <c:noMultiLvlLbl val="0"/>
      </c:catAx>
      <c:valAx>
        <c:axId val="2279617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low"/>
        <c:crossAx val="878636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Response Ratio with 95% 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SwynM!$N$51:$N$56</c:f>
                <c:numCache>
                  <c:ptCount val="3"/>
                  <c:pt idx="0">
                    <c:v>0.5109796155555364</c:v>
                  </c:pt>
                  <c:pt idx="1">
                    <c:v>0.5602780071302729</c:v>
                  </c:pt>
                  <c:pt idx="2">
                    <c:v>1.508007756065942</c:v>
                  </c:pt>
                </c:numCache>
              </c:numRef>
            </c:plus>
            <c:minus>
              <c:numRef>
                <c:f>SwynM!$M$51:$M$56</c:f>
                <c:numCache>
                  <c:ptCount val="3"/>
                  <c:pt idx="0">
                    <c:v>0.33553463932119254</c:v>
                  </c:pt>
                  <c:pt idx="1">
                    <c:v>0.36790641606645536</c:v>
                  </c:pt>
                  <c:pt idx="2">
                    <c:v>0.9902329234308811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SwynM!$K$51:$K$53</c:f>
              <c:strCache/>
            </c:strRef>
          </c:cat>
          <c:val>
            <c:numRef>
              <c:f>SwynM!$L$51:$L$53</c:f>
              <c:numCache/>
            </c:numRef>
          </c:val>
        </c:ser>
        <c:gapWidth val="70"/>
        <c:axId val="23075846"/>
        <c:axId val="48729503"/>
      </c:barChart>
      <c:catAx>
        <c:axId val="2307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729503"/>
        <c:crossesAt val="0"/>
        <c:auto val="1"/>
        <c:lblOffset val="40"/>
        <c:noMultiLvlLbl val="0"/>
      </c:catAx>
      <c:valAx>
        <c:axId val="48729503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low"/>
        <c:crossAx val="2307584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Response Ratio with 95% 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Response Ratio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SwynF!$N$51:$N$56</c:f>
                <c:numCache>
                  <c:ptCount val="3"/>
                  <c:pt idx="0">
                    <c:v>0.7584741919844218</c:v>
                  </c:pt>
                  <c:pt idx="1">
                    <c:v>1.0469858397226834</c:v>
                  </c:pt>
                  <c:pt idx="2">
                    <c:v>1.9495788644157788</c:v>
                  </c:pt>
                </c:numCache>
              </c:numRef>
            </c:plus>
            <c:minus>
              <c:numRef>
                <c:f>SwynF!$M$51:$M$56</c:f>
                <c:numCache>
                  <c:ptCount val="3"/>
                  <c:pt idx="0">
                    <c:v>0.4483405715268566</c:v>
                  </c:pt>
                  <c:pt idx="1">
                    <c:v>0.6188822701187369</c:v>
                  </c:pt>
                  <c:pt idx="2">
                    <c:v>1.1524127142968141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SwynF!$K$51:$K$53</c:f>
              <c:strCache/>
            </c:strRef>
          </c:cat>
          <c:val>
            <c:numRef>
              <c:f>SwynF!$L$51:$L$53</c:f>
              <c:numCache/>
            </c:numRef>
          </c:val>
        </c:ser>
        <c:gapWidth val="70"/>
        <c:axId val="6892508"/>
        <c:axId val="5821005"/>
      </c:barChart>
      <c:catAx>
        <c:axId val="6892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21005"/>
        <c:crossesAt val="0"/>
        <c:auto val="1"/>
        <c:lblOffset val="40"/>
        <c:noMultiLvlLbl val="0"/>
      </c:catAx>
      <c:valAx>
        <c:axId val="5821005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low"/>
        <c:crossAx val="689250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25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05050" y="4048125"/>
        <a:ext cx="48196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25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05050" y="4048125"/>
        <a:ext cx="48196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25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05050" y="4048125"/>
        <a:ext cx="48196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ience\Nzi\Canada\Odour%20Analysi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Instructions"/>
      <sheetName val="Dbase"/>
      <sheetName val="XTabs"/>
      <sheetName val="Sites"/>
      <sheetName val="Catches"/>
      <sheetName val="Weather"/>
      <sheetName val="Raw"/>
      <sheetName val="Tabanidae"/>
      <sheetName val="Tabanus"/>
      <sheetName val="Tsimi"/>
      <sheetName val="Tqinq"/>
      <sheetName val="Hybomitra"/>
      <sheetName val="Hlasi"/>
      <sheetName val="Chrysops"/>
      <sheetName val="ChCinc"/>
      <sheetName val="ChAber"/>
      <sheetName val="ChUniv"/>
      <sheetName val="Stomoxys"/>
      <sheetName val="StoFem"/>
      <sheetName val="StoMal"/>
      <sheetName val="Mosquitoes"/>
      <sheetName val="Temp"/>
    </sheetNames>
    <sheetDataSet>
      <sheetData sheetId="1">
        <row r="1">
          <cell r="A1" t="str">
            <v>Phenol1</v>
          </cell>
        </row>
        <row r="2">
          <cell r="A2" t="str">
            <v>NZI-COT</v>
          </cell>
        </row>
        <row r="3">
          <cell r="A3" t="str">
            <v>OCTENOL</v>
          </cell>
        </row>
        <row r="4">
          <cell r="A4">
            <v>20</v>
          </cell>
        </row>
        <row r="5">
          <cell r="A5">
            <v>6</v>
          </cell>
        </row>
        <row r="6">
          <cell r="A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mj.bmjjournals.com/cgi/content/full/312/7039/115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6"/>
  <sheetViews>
    <sheetView zoomScale="90" zoomScaleNormal="90" workbookViewId="0" topLeftCell="A1">
      <selection activeCell="A4" sqref="A4"/>
    </sheetView>
  </sheetViews>
  <sheetFormatPr defaultColWidth="9.140625" defaultRowHeight="12.75"/>
  <cols>
    <col min="1" max="1" width="10.00390625" style="0" customWidth="1"/>
  </cols>
  <sheetData>
    <row r="1" spans="1:9" ht="12.75">
      <c r="A1" s="2" t="s">
        <v>115</v>
      </c>
      <c r="B1" s="6" t="s">
        <v>4</v>
      </c>
      <c r="C1" s="7"/>
      <c r="D1" s="7"/>
      <c r="E1" s="7"/>
      <c r="F1" s="7"/>
      <c r="G1" s="7"/>
      <c r="H1" s="7"/>
      <c r="I1" s="7"/>
    </row>
    <row r="2" spans="1:9" ht="12.75">
      <c r="A2" s="2" t="s">
        <v>1</v>
      </c>
      <c r="B2" s="6" t="s">
        <v>5</v>
      </c>
      <c r="C2" s="7"/>
      <c r="D2" s="7"/>
      <c r="E2" s="7"/>
      <c r="F2" s="7"/>
      <c r="G2" s="7"/>
      <c r="H2" s="7"/>
      <c r="I2" s="7"/>
    </row>
    <row r="3" spans="1:9" ht="12.75">
      <c r="A3" s="2" t="s">
        <v>116</v>
      </c>
      <c r="B3" s="6" t="s">
        <v>6</v>
      </c>
      <c r="C3" s="7"/>
      <c r="D3" s="7"/>
      <c r="E3" s="7"/>
      <c r="F3" s="7"/>
      <c r="G3" s="7"/>
      <c r="H3" s="7"/>
      <c r="I3" s="7"/>
    </row>
    <row r="4" spans="1:9" ht="12.75">
      <c r="A4" s="2">
        <v>30</v>
      </c>
      <c r="B4" s="6" t="s">
        <v>7</v>
      </c>
      <c r="C4" s="7"/>
      <c r="D4" s="7"/>
      <c r="E4" s="7"/>
      <c r="F4" s="7"/>
      <c r="G4" s="7"/>
      <c r="H4" s="7"/>
      <c r="I4" s="7"/>
    </row>
    <row r="5" spans="1:9" ht="12.75">
      <c r="A5" s="2">
        <v>12</v>
      </c>
      <c r="B5" s="6" t="s">
        <v>8</v>
      </c>
      <c r="C5" s="7"/>
      <c r="D5" s="7"/>
      <c r="E5" s="7"/>
      <c r="F5" s="7"/>
      <c r="G5" s="7"/>
      <c r="H5" s="7"/>
      <c r="I5" s="7"/>
    </row>
    <row r="6" spans="1:9" ht="12.75">
      <c r="A6" s="2">
        <v>0.05</v>
      </c>
      <c r="B6" s="6" t="s">
        <v>9</v>
      </c>
      <c r="C6" s="7"/>
      <c r="D6" s="7"/>
      <c r="E6" s="7"/>
      <c r="F6" s="7"/>
      <c r="G6" s="7"/>
      <c r="H6" s="7"/>
      <c r="I6" s="7"/>
    </row>
    <row r="7" ht="12.75">
      <c r="A7" t="s">
        <v>10</v>
      </c>
    </row>
    <row r="9" spans="1:4" ht="12.75">
      <c r="A9" s="6" t="s">
        <v>11</v>
      </c>
      <c r="B9" s="7"/>
      <c r="C9" s="7"/>
      <c r="D9" s="7"/>
    </row>
    <row r="10" ht="12.75">
      <c r="A10" s="9" t="s">
        <v>90</v>
      </c>
    </row>
    <row r="11" ht="12.75">
      <c r="A11" s="9" t="s">
        <v>91</v>
      </c>
    </row>
    <row r="13" spans="1:4" ht="12.75">
      <c r="A13" s="6" t="s">
        <v>12</v>
      </c>
      <c r="B13" s="7"/>
      <c r="C13" s="7"/>
      <c r="D13" s="7"/>
    </row>
    <row r="14" spans="1:11" s="9" customFormat="1" ht="12.75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="8" customFormat="1" ht="12.75">
      <c r="A15" s="3" t="s">
        <v>99</v>
      </c>
    </row>
    <row r="16" s="8" customFormat="1" ht="12.75">
      <c r="A16" s="8" t="s">
        <v>14</v>
      </c>
    </row>
    <row r="17" spans="1:11" s="9" customFormat="1" ht="12.7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9" customFormat="1" ht="12.75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9" customFormat="1" ht="12.75">
      <c r="A20" s="3" t="s">
        <v>98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2" spans="1:11" ht="12.75">
      <c r="A22" s="6" t="s">
        <v>17</v>
      </c>
      <c r="B22" s="7"/>
      <c r="C22" s="7"/>
      <c r="D22" s="7"/>
      <c r="E22" s="4"/>
      <c r="F22" s="4"/>
      <c r="G22" s="4"/>
      <c r="H22" s="4"/>
      <c r="I22" s="4"/>
      <c r="J22" s="4"/>
      <c r="K22" s="4"/>
    </row>
    <row r="24" ht="12.75">
      <c r="A24" s="1" t="s">
        <v>18</v>
      </c>
    </row>
    <row r="25" ht="12.75">
      <c r="A25" t="s">
        <v>19</v>
      </c>
    </row>
    <row r="26" ht="12.75">
      <c r="A26" t="s">
        <v>20</v>
      </c>
    </row>
    <row r="28" ht="12.75">
      <c r="A28" s="1" t="s">
        <v>21</v>
      </c>
    </row>
    <row r="29" ht="12.75">
      <c r="A29" s="9" t="s">
        <v>22</v>
      </c>
    </row>
    <row r="30" ht="12.75">
      <c r="A30" s="9" t="s">
        <v>23</v>
      </c>
    </row>
    <row r="31" ht="12.75">
      <c r="A31" s="9" t="s">
        <v>24</v>
      </c>
    </row>
    <row r="32" ht="12.75">
      <c r="A32" s="9"/>
    </row>
    <row r="33" ht="12.75">
      <c r="A33" s="1" t="s">
        <v>25</v>
      </c>
    </row>
    <row r="34" spans="1:8" ht="12.75">
      <c r="A34" s="8" t="s">
        <v>26</v>
      </c>
      <c r="B34" s="4"/>
      <c r="C34" s="4"/>
      <c r="D34" s="4"/>
      <c r="E34" s="4"/>
      <c r="F34" s="4"/>
      <c r="G34" s="4"/>
      <c r="H34" s="4"/>
    </row>
    <row r="35" spans="1:8" ht="12.75">
      <c r="A35" s="8" t="s">
        <v>27</v>
      </c>
      <c r="B35" s="4"/>
      <c r="C35" s="4"/>
      <c r="D35" s="4"/>
      <c r="E35" s="4"/>
      <c r="F35" s="4"/>
      <c r="G35" s="4"/>
      <c r="H35" s="4"/>
    </row>
    <row r="37" ht="12.75">
      <c r="A37" s="1" t="s">
        <v>28</v>
      </c>
    </row>
    <row r="38" ht="12.75">
      <c r="A38" s="9" t="s">
        <v>29</v>
      </c>
    </row>
    <row r="39" ht="12.75">
      <c r="A39" s="9"/>
    </row>
    <row r="40" ht="12.75">
      <c r="A40" t="s">
        <v>30</v>
      </c>
    </row>
    <row r="41" spans="1:5" ht="12.75">
      <c r="A41" s="8" t="s">
        <v>31</v>
      </c>
      <c r="B41" s="8"/>
      <c r="C41" s="8"/>
      <c r="D41" s="8"/>
      <c r="E41" s="8"/>
    </row>
    <row r="42" spans="1:5" ht="12.75">
      <c r="A42" s="13" t="s">
        <v>32</v>
      </c>
      <c r="B42" s="8"/>
      <c r="C42" s="8"/>
      <c r="D42" s="8"/>
      <c r="E42" s="8"/>
    </row>
    <row r="43" ht="12.75">
      <c r="A43" s="8"/>
    </row>
    <row r="44" spans="1:8" ht="12.75">
      <c r="A44" s="3" t="s">
        <v>33</v>
      </c>
      <c r="B44" s="4"/>
      <c r="C44" s="4"/>
      <c r="D44" s="4"/>
      <c r="E44" s="4"/>
      <c r="F44" s="4"/>
      <c r="G44" s="4"/>
      <c r="H44" s="4"/>
    </row>
    <row r="45" spans="1:8" ht="12.75">
      <c r="A45" s="8" t="s">
        <v>34</v>
      </c>
      <c r="B45" s="4"/>
      <c r="C45" s="4"/>
      <c r="D45" s="4"/>
      <c r="E45" s="4"/>
      <c r="F45" s="4"/>
      <c r="G45" s="4"/>
      <c r="H45" s="4"/>
    </row>
    <row r="46" spans="1:8" ht="12.75">
      <c r="A46" s="8" t="s">
        <v>35</v>
      </c>
      <c r="B46" s="4"/>
      <c r="C46" s="4"/>
      <c r="D46" s="4"/>
      <c r="E46" s="4"/>
      <c r="F46" s="4"/>
      <c r="G46" s="4"/>
      <c r="H46" s="4"/>
    </row>
    <row r="47" spans="1:8" ht="12.75">
      <c r="A47" s="8" t="s">
        <v>36</v>
      </c>
      <c r="B47" s="4"/>
      <c r="C47" s="4"/>
      <c r="D47" s="4"/>
      <c r="E47" s="4"/>
      <c r="F47" s="4"/>
      <c r="G47" s="4"/>
      <c r="H47" s="4"/>
    </row>
    <row r="48" spans="1:8" ht="12.75">
      <c r="A48" s="8" t="s">
        <v>37</v>
      </c>
      <c r="B48" s="4"/>
      <c r="C48" s="4"/>
      <c r="D48" s="4"/>
      <c r="E48" s="4"/>
      <c r="F48" s="4"/>
      <c r="G48" s="4"/>
      <c r="H48" s="4"/>
    </row>
    <row r="49" spans="1:8" ht="12.75">
      <c r="A49" s="8"/>
      <c r="B49" s="4"/>
      <c r="C49" s="4"/>
      <c r="D49" s="4"/>
      <c r="E49" s="4"/>
      <c r="F49" s="4"/>
      <c r="G49" s="4"/>
      <c r="H49" s="4"/>
    </row>
    <row r="50" spans="1:8" ht="12.75">
      <c r="A50" s="8"/>
      <c r="B50" s="4"/>
      <c r="C50" s="4"/>
      <c r="D50" s="4"/>
      <c r="E50" s="4"/>
      <c r="F50" s="4"/>
      <c r="G50" s="4"/>
      <c r="H50" s="4"/>
    </row>
    <row r="51" spans="1:8" ht="12.75">
      <c r="A51" s="8"/>
      <c r="B51" s="4"/>
      <c r="C51" s="4"/>
      <c r="D51" s="4"/>
      <c r="E51" s="4"/>
      <c r="F51" s="4"/>
      <c r="G51" s="4"/>
      <c r="H51" s="4"/>
    </row>
    <row r="52" spans="1:8" ht="12.75">
      <c r="A52" s="8"/>
      <c r="B52" s="4"/>
      <c r="C52" s="4"/>
      <c r="D52" s="4"/>
      <c r="E52" s="4"/>
      <c r="F52" s="4"/>
      <c r="G52" s="4"/>
      <c r="H52" s="4"/>
    </row>
    <row r="53" spans="1:8" ht="12.75">
      <c r="A53" s="8"/>
      <c r="B53" s="4"/>
      <c r="C53" s="4"/>
      <c r="D53" s="4"/>
      <c r="E53" s="4"/>
      <c r="F53" s="4"/>
      <c r="G53" s="4"/>
      <c r="H53" s="4"/>
    </row>
    <row r="54" spans="1:8" ht="12.75">
      <c r="A54" s="8"/>
      <c r="B54" s="4"/>
      <c r="C54" s="4"/>
      <c r="D54" s="4"/>
      <c r="E54" s="4"/>
      <c r="F54" s="4"/>
      <c r="G54" s="4"/>
      <c r="H54" s="4"/>
    </row>
    <row r="55" spans="1:8" ht="12.75">
      <c r="A55" s="8"/>
      <c r="B55" s="4"/>
      <c r="C55" s="4"/>
      <c r="D55" s="4"/>
      <c r="E55" s="4"/>
      <c r="F55" s="4"/>
      <c r="G55" s="4"/>
      <c r="H55" s="4"/>
    </row>
    <row r="56" spans="1:8" ht="12.75">
      <c r="A56" s="8"/>
      <c r="B56" s="4"/>
      <c r="C56" s="4"/>
      <c r="D56" s="4"/>
      <c r="E56" s="4"/>
      <c r="F56" s="4"/>
      <c r="G56" s="4"/>
      <c r="H56" s="4"/>
    </row>
  </sheetData>
  <hyperlinks>
    <hyperlink ref="A42" r:id="rId1" display="http://bmj.bmjjournals.com/cgi/content/full/312/7039/115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S5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28125" style="0" customWidth="1"/>
    <col min="3" max="3" width="12.8515625" style="0" customWidth="1"/>
    <col min="4" max="4" width="10.421875" style="0" customWidth="1"/>
    <col min="5" max="5" width="14.7109375" style="0" customWidth="1"/>
    <col min="6" max="6" width="10.28125" style="0" customWidth="1"/>
    <col min="8" max="9" width="8.28125" style="0" customWidth="1"/>
    <col min="15" max="15" width="5.7109375" style="0" customWidth="1"/>
    <col min="16" max="16" width="6.140625" style="0" customWidth="1"/>
    <col min="17" max="17" width="11.7109375" style="0" customWidth="1"/>
    <col min="18" max="18" width="11.00390625" style="0" customWidth="1"/>
    <col min="19" max="19" width="10.28125" style="0" customWidth="1"/>
  </cols>
  <sheetData>
    <row r="1" spans="1:10" ht="12.75">
      <c r="A1" s="6" t="s">
        <v>112</v>
      </c>
      <c r="B1" s="7"/>
      <c r="C1" s="7"/>
      <c r="D1" s="7"/>
      <c r="E1" s="7"/>
      <c r="F1" s="7"/>
      <c r="G1" s="7"/>
      <c r="H1" s="7"/>
      <c r="I1" s="7"/>
      <c r="J1" s="7"/>
    </row>
    <row r="2" spans="1:5" ht="12.75">
      <c r="A2" s="77" t="s">
        <v>113</v>
      </c>
      <c r="B2" s="77"/>
      <c r="C2" s="77"/>
      <c r="D2" s="77"/>
      <c r="E2" s="77"/>
    </row>
    <row r="4" spans="1:8" ht="12.75">
      <c r="A4" s="6" t="s">
        <v>114</v>
      </c>
      <c r="B4" s="10" t="s">
        <v>38</v>
      </c>
      <c r="C4" s="11"/>
      <c r="D4" s="11"/>
      <c r="E4" s="11"/>
      <c r="F4" s="11"/>
      <c r="G4" s="11"/>
      <c r="H4" s="14"/>
    </row>
    <row r="5" spans="1:8" ht="12.75">
      <c r="A5" s="10" t="s">
        <v>39</v>
      </c>
      <c r="B5" s="11"/>
      <c r="C5" s="11"/>
      <c r="D5" s="11"/>
      <c r="E5" s="11"/>
      <c r="F5" s="11"/>
      <c r="G5" s="11"/>
      <c r="H5" s="14"/>
    </row>
    <row r="6" spans="1:8" ht="12.75">
      <c r="A6" s="10" t="s">
        <v>103</v>
      </c>
      <c r="B6" s="11"/>
      <c r="C6" s="11"/>
      <c r="D6" s="11"/>
      <c r="E6" s="11"/>
      <c r="F6" s="11"/>
      <c r="G6" s="11"/>
      <c r="H6" s="14"/>
    </row>
    <row r="7" spans="3:6" ht="12.75">
      <c r="C7" s="15" t="s">
        <v>40</v>
      </c>
      <c r="D7" s="16" t="s">
        <v>41</v>
      </c>
      <c r="E7" s="15" t="s">
        <v>42</v>
      </c>
      <c r="F7" s="15" t="s">
        <v>40</v>
      </c>
    </row>
    <row r="8" spans="1:6" ht="12.75">
      <c r="A8" s="10" t="s">
        <v>43</v>
      </c>
      <c r="B8" s="14"/>
      <c r="C8" s="15" t="s">
        <v>44</v>
      </c>
      <c r="D8" s="16" t="s">
        <v>45</v>
      </c>
      <c r="E8" s="15" t="s">
        <v>45</v>
      </c>
      <c r="F8" s="15" t="s">
        <v>102</v>
      </c>
    </row>
    <row r="9" spans="1:6" ht="12.75">
      <c r="A9" s="1" t="s">
        <v>46</v>
      </c>
      <c r="B9" s="17" t="str">
        <f>A19</f>
        <v>NZI-COT</v>
      </c>
      <c r="C9" s="18">
        <f>B19</f>
        <v>1.08</v>
      </c>
      <c r="D9" s="19">
        <f>(10^C9)-1</f>
        <v>11.022644346174133</v>
      </c>
      <c r="E9" s="19">
        <f>10^C9</f>
        <v>12.022644346174133</v>
      </c>
      <c r="F9" s="71">
        <f>B42</f>
        <v>16.33</v>
      </c>
    </row>
    <row r="10" spans="1:4" ht="12.75">
      <c r="A10" s="1" t="s">
        <v>47</v>
      </c>
      <c r="C10" s="20">
        <v>0.06</v>
      </c>
      <c r="D10" s="1" t="s">
        <v>48</v>
      </c>
    </row>
    <row r="11" spans="1:4" ht="12.75">
      <c r="A11" s="9" t="s">
        <v>49</v>
      </c>
      <c r="C11" s="21">
        <f>TINV(P,DF)</f>
        <v>2.0422703528311104</v>
      </c>
      <c r="D11" t="s">
        <v>50</v>
      </c>
    </row>
    <row r="12" spans="1:4" ht="12.75">
      <c r="A12" s="2" t="s">
        <v>51</v>
      </c>
      <c r="C12" s="22">
        <f>SQRT((2/N)*C10)*C11</f>
        <v>0.204227035283111</v>
      </c>
      <c r="D12" s="1" t="s">
        <v>52</v>
      </c>
    </row>
    <row r="13" spans="1:3" s="4" customFormat="1" ht="12.75">
      <c r="A13" s="3"/>
      <c r="C13" s="23"/>
    </row>
    <row r="14" spans="1:9" s="4" customFormat="1" ht="12.75">
      <c r="A14" s="24" t="s">
        <v>115</v>
      </c>
      <c r="B14" s="24"/>
      <c r="C14" s="23"/>
      <c r="D14" s="3"/>
      <c r="E14" s="8"/>
      <c r="F14" s="8"/>
      <c r="G14" s="8"/>
      <c r="H14" s="8"/>
      <c r="I14" s="8"/>
    </row>
    <row r="15" spans="1:11" ht="12.75">
      <c r="A15" s="10" t="s">
        <v>53</v>
      </c>
      <c r="B15" s="11"/>
      <c r="C15" s="25"/>
      <c r="D15" s="12"/>
      <c r="F15" s="12"/>
      <c r="J15" s="26" t="s">
        <v>54</v>
      </c>
      <c r="K15" s="26"/>
    </row>
    <row r="16" spans="1:11" ht="12.75">
      <c r="A16" s="84" t="s">
        <v>123</v>
      </c>
      <c r="B16" s="85"/>
      <c r="C16" s="29" t="s">
        <v>41</v>
      </c>
      <c r="D16" s="30" t="s">
        <v>55</v>
      </c>
      <c r="E16" s="31" t="s">
        <v>56</v>
      </c>
      <c r="F16" s="29" t="s">
        <v>57</v>
      </c>
      <c r="G16" s="32"/>
      <c r="H16" s="33" t="s">
        <v>58</v>
      </c>
      <c r="I16" s="34" t="s">
        <v>59</v>
      </c>
      <c r="J16" s="16" t="s">
        <v>58</v>
      </c>
      <c r="K16" s="16" t="s">
        <v>59</v>
      </c>
    </row>
    <row r="17" spans="1:11" ht="12.75">
      <c r="A17" s="27" t="s">
        <v>0</v>
      </c>
      <c r="B17" s="28" t="s">
        <v>2</v>
      </c>
      <c r="C17" s="29" t="s">
        <v>45</v>
      </c>
      <c r="D17" s="30" t="s">
        <v>60</v>
      </c>
      <c r="E17" s="31" t="s">
        <v>61</v>
      </c>
      <c r="F17" s="29" t="s">
        <v>62</v>
      </c>
      <c r="G17" s="31" t="s">
        <v>63</v>
      </c>
      <c r="H17" s="15" t="s">
        <v>64</v>
      </c>
      <c r="I17" s="31" t="s">
        <v>64</v>
      </c>
      <c r="J17" s="16" t="s">
        <v>65</v>
      </c>
      <c r="K17" s="16" t="s">
        <v>65</v>
      </c>
    </row>
    <row r="18" spans="1:11" ht="12.75">
      <c r="A18" s="35" t="s">
        <v>109</v>
      </c>
      <c r="B18" s="75">
        <v>1.09</v>
      </c>
      <c r="C18" s="21">
        <f>10^B18-1</f>
        <v>11.302687708123818</v>
      </c>
      <c r="D18" s="36">
        <f>C18/$D$9</f>
        <v>1.0254061868599513</v>
      </c>
      <c r="E18" s="37">
        <f>10^F18</f>
        <v>1.023292992280754</v>
      </c>
      <c r="F18" s="38">
        <f>B18-$C$9</f>
        <v>0.010000000000000009</v>
      </c>
      <c r="G18" s="16">
        <f>IF(ABS(F18)&gt;$C$12,"P&lt;0.05","")</f>
      </c>
      <c r="H18" s="39">
        <f>10^(F18-$C$12)</f>
        <v>0.6394004899449621</v>
      </c>
      <c r="I18" s="37">
        <f>10^(F18+$C$12)</f>
        <v>1.637672420521657</v>
      </c>
      <c r="J18" s="40">
        <f>E18-H18</f>
        <v>0.383892502335792</v>
      </c>
      <c r="K18" s="40">
        <f>I18-E18</f>
        <v>0.614379428240903</v>
      </c>
    </row>
    <row r="19" spans="1:11" ht="12.75">
      <c r="A19" s="66" t="s">
        <v>1</v>
      </c>
      <c r="B19" s="76">
        <v>1.08</v>
      </c>
      <c r="C19" s="21">
        <f>10^B19-1</f>
        <v>11.022644346174133</v>
      </c>
      <c r="D19" s="36">
        <f>C19/$D$9</f>
        <v>1</v>
      </c>
      <c r="E19" s="37">
        <f>10^F19</f>
        <v>1</v>
      </c>
      <c r="F19" s="38"/>
      <c r="G19" s="16"/>
      <c r="H19" s="39"/>
      <c r="I19" s="37"/>
      <c r="J19" s="40"/>
      <c r="K19" s="40"/>
    </row>
    <row r="20" spans="1:11" ht="12.75">
      <c r="A20" s="41" t="s">
        <v>119</v>
      </c>
      <c r="B20" s="76">
        <v>1.2</v>
      </c>
      <c r="C20" s="21">
        <f>10^B20-1</f>
        <v>14.848931924611136</v>
      </c>
      <c r="D20" s="36">
        <f>C20/$D$9</f>
        <v>1.3471297320560902</v>
      </c>
      <c r="E20" s="37">
        <f>10^F20</f>
        <v>1.3182567385564068</v>
      </c>
      <c r="F20" s="38">
        <f>B20-$C$9</f>
        <v>0.11999999999999988</v>
      </c>
      <c r="G20" s="16">
        <f>IF(ABS(F20)&gt;$C$12,"P&lt;0.05","")</f>
      </c>
      <c r="H20" s="39">
        <f>10^(F20-$C$12)</f>
        <v>0.8237073945239674</v>
      </c>
      <c r="I20" s="37">
        <f>10^(F20+$C$12)</f>
        <v>2.109730761557234</v>
      </c>
      <c r="J20" s="40">
        <f>E20-H20</f>
        <v>0.49454934403243944</v>
      </c>
      <c r="K20" s="40">
        <f>I20-E20</f>
        <v>0.7914740230008273</v>
      </c>
    </row>
    <row r="21" spans="1:11" ht="12.75">
      <c r="A21" s="41" t="s">
        <v>120</v>
      </c>
      <c r="B21" s="76">
        <v>1.56</v>
      </c>
      <c r="C21" s="21">
        <f>10^B21-1</f>
        <v>35.307805477010156</v>
      </c>
      <c r="D21" s="36">
        <f>C21/$D$9</f>
        <v>3.2032064510241773</v>
      </c>
      <c r="E21" s="37">
        <f>10^F21</f>
        <v>3.0199517204020165</v>
      </c>
      <c r="F21" s="38">
        <f>B21-$C$9</f>
        <v>0.48</v>
      </c>
      <c r="G21" s="16" t="str">
        <f>IF(ABS(F21)&gt;$C$12,"P&lt;0.05","")</f>
        <v>P&lt;0.05</v>
      </c>
      <c r="H21" s="39">
        <f>10^(F21-$C$12)</f>
        <v>1.8870046254605797</v>
      </c>
      <c r="I21" s="37">
        <f>10^(F21+$C$12)</f>
        <v>4.833113957700588</v>
      </c>
      <c r="J21" s="40">
        <f>E21-H21</f>
        <v>1.1329470949414369</v>
      </c>
      <c r="K21" s="40">
        <f>I21-E21</f>
        <v>1.8131622372985716</v>
      </c>
    </row>
    <row r="22" spans="1:11" ht="12.75">
      <c r="A22" s="42" t="s">
        <v>3</v>
      </c>
      <c r="B22" s="81">
        <v>1.235</v>
      </c>
      <c r="C22" s="21">
        <f>10^B22-1</f>
        <v>16.17908387157589</v>
      </c>
      <c r="D22" s="36">
        <f>C22/$D$9</f>
        <v>1.4678042186121623</v>
      </c>
      <c r="E22" s="37"/>
      <c r="F22" s="38"/>
      <c r="G22" s="16"/>
      <c r="H22" s="39"/>
      <c r="I22" s="37"/>
      <c r="J22" s="40"/>
      <c r="K22" s="40"/>
    </row>
    <row r="23" spans="3:9" ht="12.75">
      <c r="C23" s="48"/>
      <c r="D23" s="21"/>
      <c r="E23" s="37"/>
      <c r="F23" s="38"/>
      <c r="G23" s="16"/>
      <c r="H23" s="39"/>
      <c r="I23" s="37"/>
    </row>
    <row r="24" spans="3:9" ht="12.75">
      <c r="C24" s="43" t="s">
        <v>66</v>
      </c>
      <c r="D24" s="44"/>
      <c r="E24" s="43"/>
      <c r="F24" s="45"/>
      <c r="G24" s="46"/>
      <c r="H24" s="47"/>
      <c r="I24" s="43"/>
    </row>
    <row r="25" spans="3:9" ht="12.75">
      <c r="C25" s="39"/>
      <c r="D25" s="21"/>
      <c r="E25" s="37"/>
      <c r="F25" s="38"/>
      <c r="G25" s="16"/>
      <c r="H25" s="39"/>
      <c r="I25" s="37"/>
    </row>
    <row r="26" spans="1:9" ht="12.75">
      <c r="A26" s="48"/>
      <c r="B26" s="49"/>
      <c r="C26" s="39"/>
      <c r="D26" s="21"/>
      <c r="E26" s="37"/>
      <c r="F26" s="38"/>
      <c r="G26" s="16"/>
      <c r="H26" s="39"/>
      <c r="I26" s="37"/>
    </row>
    <row r="27" spans="1:9" ht="12.75">
      <c r="A27" s="69"/>
      <c r="B27" s="70"/>
      <c r="C27" s="39"/>
      <c r="D27" s="21"/>
      <c r="E27" s="37"/>
      <c r="F27" s="38"/>
      <c r="G27" s="16"/>
      <c r="H27" s="39"/>
      <c r="I27" s="37"/>
    </row>
    <row r="28" spans="1:3" ht="12.75">
      <c r="A28" s="50" t="s">
        <v>67</v>
      </c>
      <c r="B28" s="51"/>
      <c r="C28" s="52"/>
    </row>
    <row r="29" spans="1:2" ht="12.75">
      <c r="A29" s="27" t="s">
        <v>118</v>
      </c>
      <c r="B29" s="28"/>
    </row>
    <row r="30" spans="1:2" ht="12.75">
      <c r="A30" s="27" t="s">
        <v>0</v>
      </c>
      <c r="B30" s="28" t="s">
        <v>2</v>
      </c>
    </row>
    <row r="31" spans="1:2" ht="12.75">
      <c r="A31" s="35" t="s">
        <v>109</v>
      </c>
      <c r="B31" s="78">
        <v>12</v>
      </c>
    </row>
    <row r="32" spans="1:2" ht="12.75">
      <c r="A32" s="41" t="s">
        <v>1</v>
      </c>
      <c r="B32" s="79">
        <v>12</v>
      </c>
    </row>
    <row r="33" spans="1:2" ht="12.75">
      <c r="A33" s="41" t="s">
        <v>110</v>
      </c>
      <c r="B33" s="79">
        <v>12</v>
      </c>
    </row>
    <row r="34" spans="1:2" ht="12.75">
      <c r="A34" s="41" t="s">
        <v>111</v>
      </c>
      <c r="B34" s="79">
        <v>12</v>
      </c>
    </row>
    <row r="35" spans="1:2" ht="12.75">
      <c r="A35" s="42" t="s">
        <v>3</v>
      </c>
      <c r="B35" s="80">
        <v>48</v>
      </c>
    </row>
    <row r="38" spans="1:5" ht="12.75">
      <c r="A38" s="50" t="s">
        <v>68</v>
      </c>
      <c r="B38" s="51"/>
      <c r="D38" s="50" t="s">
        <v>69</v>
      </c>
      <c r="E38" s="51"/>
    </row>
    <row r="39" spans="1:5" ht="12.75">
      <c r="A39" s="27" t="s">
        <v>40</v>
      </c>
      <c r="B39" s="28"/>
      <c r="D39" s="27" t="s">
        <v>117</v>
      </c>
      <c r="E39" s="28"/>
    </row>
    <row r="40" spans="1:5" ht="12.75">
      <c r="A40" s="27" t="s">
        <v>0</v>
      </c>
      <c r="B40" s="28" t="s">
        <v>2</v>
      </c>
      <c r="D40" s="27" t="s">
        <v>0</v>
      </c>
      <c r="E40" s="28" t="s">
        <v>2</v>
      </c>
    </row>
    <row r="41" spans="1:5" ht="12.75">
      <c r="A41" s="35" t="s">
        <v>109</v>
      </c>
      <c r="B41" s="82">
        <v>19.58</v>
      </c>
      <c r="D41" s="35" t="s">
        <v>109</v>
      </c>
      <c r="E41" s="78">
        <v>60</v>
      </c>
    </row>
    <row r="42" spans="1:5" ht="12.75">
      <c r="A42" s="41" t="s">
        <v>1</v>
      </c>
      <c r="B42" s="83">
        <v>16.33</v>
      </c>
      <c r="D42" s="41" t="s">
        <v>1</v>
      </c>
      <c r="E42" s="79">
        <v>63</v>
      </c>
    </row>
    <row r="43" spans="1:5" ht="12.75">
      <c r="A43" s="41" t="s">
        <v>110</v>
      </c>
      <c r="B43" s="83">
        <v>20</v>
      </c>
      <c r="D43" s="41" t="s">
        <v>110</v>
      </c>
      <c r="E43" s="79">
        <v>45</v>
      </c>
    </row>
    <row r="44" spans="1:5" ht="13.5" customHeight="1">
      <c r="A44" s="41" t="s">
        <v>111</v>
      </c>
      <c r="B44" s="83">
        <v>51.83</v>
      </c>
      <c r="D44" s="41" t="s">
        <v>111</v>
      </c>
      <c r="E44" s="79">
        <v>144</v>
      </c>
    </row>
    <row r="45" spans="1:5" ht="13.5" customHeight="1">
      <c r="A45" s="42" t="s">
        <v>3</v>
      </c>
      <c r="B45" s="54"/>
      <c r="D45" s="42" t="s">
        <v>3</v>
      </c>
      <c r="E45" s="53"/>
    </row>
    <row r="47" spans="1:6" ht="12.75">
      <c r="A47" s="50" t="s">
        <v>70</v>
      </c>
      <c r="B47" s="51"/>
      <c r="C47" s="10" t="s">
        <v>71</v>
      </c>
      <c r="D47" s="10"/>
      <c r="E47" s="10"/>
      <c r="F47" s="14"/>
    </row>
    <row r="48" s="4" customFormat="1" ht="12.75">
      <c r="A48" s="3" t="s">
        <v>72</v>
      </c>
    </row>
    <row r="49" spans="1:19" ht="12.75">
      <c r="A49" s="6" t="s">
        <v>73</v>
      </c>
      <c r="B49" s="6"/>
      <c r="C49" s="6"/>
      <c r="D49" s="6"/>
      <c r="E49" s="55" t="s">
        <v>46</v>
      </c>
      <c r="F49" s="6" t="s">
        <v>74</v>
      </c>
      <c r="G49" s="6"/>
      <c r="H49" s="55" t="s">
        <v>75</v>
      </c>
      <c r="I49" s="55"/>
      <c r="J49" s="56"/>
      <c r="K49" s="3"/>
      <c r="L49" s="16"/>
      <c r="M49" s="16"/>
      <c r="N49" s="16"/>
      <c r="O49" s="6" t="s">
        <v>107</v>
      </c>
      <c r="P49" s="6"/>
      <c r="Q49" s="6"/>
      <c r="R49" s="10" t="s">
        <v>108</v>
      </c>
      <c r="S49" s="10"/>
    </row>
    <row r="50" spans="1:19" ht="12.75">
      <c r="A50" s="57" t="s">
        <v>76</v>
      </c>
      <c r="B50" s="57" t="s">
        <v>77</v>
      </c>
      <c r="C50" s="57" t="s">
        <v>78</v>
      </c>
      <c r="D50" s="57" t="s">
        <v>79</v>
      </c>
      <c r="E50" s="58" t="s">
        <v>80</v>
      </c>
      <c r="F50" s="58" t="s">
        <v>81</v>
      </c>
      <c r="G50" s="58" t="s">
        <v>82</v>
      </c>
      <c r="H50" s="58" t="s">
        <v>83</v>
      </c>
      <c r="I50" s="58" t="s">
        <v>84</v>
      </c>
      <c r="J50" s="59" t="s">
        <v>85</v>
      </c>
      <c r="K50" s="60" t="s">
        <v>86</v>
      </c>
      <c r="L50" s="61" t="s">
        <v>87</v>
      </c>
      <c r="M50" s="61" t="s">
        <v>88</v>
      </c>
      <c r="N50" s="61" t="s">
        <v>89</v>
      </c>
      <c r="O50" s="58" t="s">
        <v>100</v>
      </c>
      <c r="P50" s="58" t="s">
        <v>101</v>
      </c>
      <c r="Q50" s="72" t="s">
        <v>104</v>
      </c>
      <c r="R50" s="72" t="s">
        <v>105</v>
      </c>
      <c r="S50" s="72" t="s">
        <v>106</v>
      </c>
    </row>
    <row r="51" spans="1:19" ht="12.75">
      <c r="A51" t="str">
        <f>$A$4</f>
        <v>Glossina swynnertoni</v>
      </c>
      <c r="B51" s="62" t="str">
        <f>Expt</f>
        <v>BerNde02</v>
      </c>
      <c r="C51" s="62" t="str">
        <f>StdT</f>
        <v>NZI-COT</v>
      </c>
      <c r="D51" s="62" t="str">
        <f>StdO</f>
        <v>AO</v>
      </c>
      <c r="E51" s="63">
        <f>$C$9</f>
        <v>1.08</v>
      </c>
      <c r="F51" s="62">
        <f>$C$10</f>
        <v>0.06</v>
      </c>
      <c r="G51" s="5">
        <f>$C$12</f>
        <v>0.204227035283111</v>
      </c>
      <c r="H51" s="5">
        <f>B18</f>
        <v>1.09</v>
      </c>
      <c r="I51" s="64">
        <f>N</f>
        <v>12</v>
      </c>
      <c r="J51" s="65" t="str">
        <f>IF(ABS(F18)&gt;$C$12,"SIG","NOT")</f>
        <v>NOT</v>
      </c>
      <c r="K51" s="1" t="str">
        <f>A18</f>
        <v>BICON</v>
      </c>
      <c r="L51" s="52">
        <f>E18</f>
        <v>1.023292992280754</v>
      </c>
      <c r="M51" s="40">
        <f>J18</f>
        <v>0.383892502335792</v>
      </c>
      <c r="N51" s="40">
        <f>K18</f>
        <v>0.614379428240903</v>
      </c>
      <c r="O51">
        <f>DF</f>
        <v>30</v>
      </c>
      <c r="P51" s="40">
        <f>$C$11</f>
        <v>2.0422703528311104</v>
      </c>
      <c r="Q51" s="67">
        <f>$F$9</f>
        <v>16.33</v>
      </c>
      <c r="R51" s="67">
        <f>B41</f>
        <v>19.58</v>
      </c>
      <c r="S51" s="64">
        <f>E41</f>
        <v>60</v>
      </c>
    </row>
    <row r="52" spans="1:19" ht="12.75">
      <c r="A52" t="str">
        <f>$A$4</f>
        <v>Glossina swynnertoni</v>
      </c>
      <c r="B52" s="62" t="str">
        <f>Expt</f>
        <v>BerNde02</v>
      </c>
      <c r="C52" s="62" t="str">
        <f>StdT</f>
        <v>NZI-COT</v>
      </c>
      <c r="D52" s="62" t="str">
        <f>StdO</f>
        <v>AO</v>
      </c>
      <c r="E52" s="63">
        <f>$C$9</f>
        <v>1.08</v>
      </c>
      <c r="F52" s="62">
        <f>$C$10</f>
        <v>0.06</v>
      </c>
      <c r="G52" s="5">
        <f>$C$12</f>
        <v>0.204227035283111</v>
      </c>
      <c r="H52" s="5">
        <f>B20</f>
        <v>1.2</v>
      </c>
      <c r="I52" s="64">
        <f>N</f>
        <v>12</v>
      </c>
      <c r="J52" s="65" t="str">
        <f>IF(ABS(F20)&gt;$C$12,"SIG","NOT")</f>
        <v>NOT</v>
      </c>
      <c r="K52" s="1" t="str">
        <f>A20</f>
        <v>S1</v>
      </c>
      <c r="L52" s="52">
        <f>E20</f>
        <v>1.3182567385564068</v>
      </c>
      <c r="M52" s="40">
        <f>J20</f>
        <v>0.49454934403243944</v>
      </c>
      <c r="N52" s="40">
        <f>K20</f>
        <v>0.7914740230008273</v>
      </c>
      <c r="O52">
        <f>DF</f>
        <v>30</v>
      </c>
      <c r="P52" s="40">
        <f>$P$51</f>
        <v>2.0422703528311104</v>
      </c>
      <c r="Q52" s="67">
        <f>$F$9</f>
        <v>16.33</v>
      </c>
      <c r="R52" s="67">
        <f>B43</f>
        <v>20</v>
      </c>
      <c r="S52" s="64">
        <f>E43</f>
        <v>45</v>
      </c>
    </row>
    <row r="53" spans="1:19" ht="12.75">
      <c r="A53" t="str">
        <f>$A$4</f>
        <v>Glossina swynnertoni</v>
      </c>
      <c r="B53" s="62" t="str">
        <f>Expt</f>
        <v>BerNde02</v>
      </c>
      <c r="C53" s="62" t="str">
        <f>StdT</f>
        <v>NZI-COT</v>
      </c>
      <c r="D53" s="62" t="str">
        <f>StdO</f>
        <v>AO</v>
      </c>
      <c r="E53" s="63">
        <f>$C$9</f>
        <v>1.08</v>
      </c>
      <c r="F53" s="62">
        <f>$C$10</f>
        <v>0.06</v>
      </c>
      <c r="G53" s="5">
        <f>$C$12</f>
        <v>0.204227035283111</v>
      </c>
      <c r="H53" s="5">
        <f>B21</f>
        <v>1.56</v>
      </c>
      <c r="I53" s="64">
        <f>N</f>
        <v>12</v>
      </c>
      <c r="J53" s="65" t="str">
        <f>IF(ABS(F21)&gt;$C$12,"SIG","NOT")</f>
        <v>SIG</v>
      </c>
      <c r="K53" s="1" t="str">
        <f>A21</f>
        <v>TARGET</v>
      </c>
      <c r="L53" s="52">
        <f>E21</f>
        <v>3.0199517204020165</v>
      </c>
      <c r="M53" s="40">
        <f>J21</f>
        <v>1.1329470949414369</v>
      </c>
      <c r="N53" s="40">
        <f>K21</f>
        <v>1.8131622372985716</v>
      </c>
      <c r="O53">
        <f>DF</f>
        <v>30</v>
      </c>
      <c r="P53" s="40">
        <f>$P$51</f>
        <v>2.0422703528311104</v>
      </c>
      <c r="Q53" s="67">
        <f>$F$9</f>
        <v>16.33</v>
      </c>
      <c r="R53" s="67">
        <f>B44</f>
        <v>51.83</v>
      </c>
      <c r="S53" s="64">
        <f>E44</f>
        <v>144</v>
      </c>
    </row>
    <row r="54" spans="2:14" ht="12.75">
      <c r="B54" s="62"/>
      <c r="C54" s="62"/>
      <c r="D54" s="62"/>
      <c r="E54" s="63"/>
      <c r="F54" s="62"/>
      <c r="G54" s="5"/>
      <c r="H54" s="5"/>
      <c r="I54" s="64"/>
      <c r="J54" s="65"/>
      <c r="K54" s="1"/>
      <c r="L54" s="52"/>
      <c r="M54" s="40"/>
      <c r="N54" s="40"/>
    </row>
    <row r="55" spans="2:14" ht="12.75">
      <c r="B55" s="62"/>
      <c r="C55" s="62"/>
      <c r="D55" s="62"/>
      <c r="E55" s="63"/>
      <c r="F55" s="62"/>
      <c r="G55" s="5"/>
      <c r="H55" s="5"/>
      <c r="I55" s="64"/>
      <c r="J55" s="65"/>
      <c r="K55" s="1"/>
      <c r="L55" s="52"/>
      <c r="M55" s="40"/>
      <c r="N55" s="40"/>
    </row>
    <row r="56" spans="2:14" ht="12.75">
      <c r="B56" s="62"/>
      <c r="C56" s="62"/>
      <c r="D56" s="62"/>
      <c r="E56" s="63"/>
      <c r="F56" s="62"/>
      <c r="G56" s="5"/>
      <c r="H56" s="5"/>
      <c r="I56" s="64"/>
      <c r="J56" s="65"/>
      <c r="K56" s="1"/>
      <c r="L56" s="52"/>
      <c r="M56" s="40"/>
      <c r="N56" s="40"/>
    </row>
    <row r="57" spans="2:14" ht="12.75">
      <c r="B57" s="62"/>
      <c r="C57" s="62"/>
      <c r="D57" s="62"/>
      <c r="E57" s="63"/>
      <c r="F57" s="62"/>
      <c r="G57" s="5"/>
      <c r="H57" s="5"/>
      <c r="I57" s="64"/>
      <c r="J57" s="65"/>
      <c r="K57" s="1"/>
      <c r="L57" s="52"/>
      <c r="M57" s="40"/>
      <c r="N57" s="40"/>
    </row>
  </sheetData>
  <printOptions/>
  <pageMargins left="0.75" right="0.75" top="0.75" bottom="0.75" header="0.5" footer="0.5"/>
  <pageSetup horizontalDpi="300" verticalDpi="300" orientation="landscape" scale="70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S57"/>
  <sheetViews>
    <sheetView zoomScale="75" zoomScaleNormal="75" workbookViewId="0" topLeftCell="A1">
      <selection activeCell="A16" sqref="A16:B16"/>
    </sheetView>
  </sheetViews>
  <sheetFormatPr defaultColWidth="9.140625" defaultRowHeight="12.75"/>
  <cols>
    <col min="1" max="1" width="22.57421875" style="0" customWidth="1"/>
    <col min="2" max="2" width="10.28125" style="0" customWidth="1"/>
    <col min="3" max="3" width="12.8515625" style="0" customWidth="1"/>
    <col min="4" max="4" width="10.421875" style="0" customWidth="1"/>
    <col min="5" max="5" width="14.7109375" style="0" customWidth="1"/>
    <col min="6" max="6" width="10.28125" style="0" customWidth="1"/>
    <col min="8" max="9" width="8.28125" style="0" customWidth="1"/>
    <col min="15" max="15" width="5.7109375" style="0" customWidth="1"/>
    <col min="16" max="16" width="6.140625" style="0" customWidth="1"/>
    <col min="17" max="17" width="11.7109375" style="0" customWidth="1"/>
    <col min="18" max="18" width="11.00390625" style="0" customWidth="1"/>
    <col min="19" max="19" width="10.28125" style="0" customWidth="1"/>
  </cols>
  <sheetData>
    <row r="1" spans="1:10" ht="12.75">
      <c r="A1" s="6" t="s">
        <v>112</v>
      </c>
      <c r="B1" s="7"/>
      <c r="C1" s="7"/>
      <c r="D1" s="7"/>
      <c r="E1" s="7"/>
      <c r="F1" s="7"/>
      <c r="G1" s="7"/>
      <c r="H1" s="7"/>
      <c r="I1" s="7"/>
      <c r="J1" s="7"/>
    </row>
    <row r="2" spans="1:5" ht="12.75">
      <c r="A2" s="77" t="s">
        <v>113</v>
      </c>
      <c r="B2" s="77"/>
      <c r="C2" s="77"/>
      <c r="D2" s="77"/>
      <c r="E2" s="77"/>
    </row>
    <row r="4" spans="1:8" ht="12.75">
      <c r="A4" s="6" t="s">
        <v>121</v>
      </c>
      <c r="B4" s="10" t="s">
        <v>38</v>
      </c>
      <c r="C4" s="11"/>
      <c r="D4" s="11"/>
      <c r="E4" s="11"/>
      <c r="F4" s="11"/>
      <c r="G4" s="11"/>
      <c r="H4" s="14"/>
    </row>
    <row r="5" spans="1:8" ht="12.75">
      <c r="A5" s="10" t="s">
        <v>39</v>
      </c>
      <c r="B5" s="11"/>
      <c r="C5" s="11"/>
      <c r="D5" s="11"/>
      <c r="E5" s="11"/>
      <c r="F5" s="11"/>
      <c r="G5" s="11"/>
      <c r="H5" s="14"/>
    </row>
    <row r="6" spans="1:8" ht="12.75">
      <c r="A6" s="10" t="s">
        <v>103</v>
      </c>
      <c r="B6" s="11"/>
      <c r="C6" s="11"/>
      <c r="D6" s="11"/>
      <c r="E6" s="11"/>
      <c r="F6" s="11"/>
      <c r="G6" s="11"/>
      <c r="H6" s="14"/>
    </row>
    <row r="7" spans="3:6" ht="12.75">
      <c r="C7" s="15" t="s">
        <v>40</v>
      </c>
      <c r="D7" s="16" t="s">
        <v>41</v>
      </c>
      <c r="E7" s="15" t="s">
        <v>42</v>
      </c>
      <c r="F7" s="15" t="s">
        <v>40</v>
      </c>
    </row>
    <row r="8" spans="1:6" ht="12.75">
      <c r="A8" s="10" t="s">
        <v>43</v>
      </c>
      <c r="B8" s="14"/>
      <c r="C8" s="15" t="s">
        <v>44</v>
      </c>
      <c r="D8" s="16" t="s">
        <v>45</v>
      </c>
      <c r="E8" s="15" t="s">
        <v>45</v>
      </c>
      <c r="F8" s="15" t="s">
        <v>102</v>
      </c>
    </row>
    <row r="9" spans="1:6" ht="12.75">
      <c r="A9" s="1" t="s">
        <v>46</v>
      </c>
      <c r="B9" s="17" t="str">
        <f>A19</f>
        <v>NZI-COT</v>
      </c>
      <c r="C9" s="18">
        <f>B19</f>
        <v>0.78</v>
      </c>
      <c r="D9" s="19">
        <f>(10^C9)-1</f>
        <v>5.02559586074358</v>
      </c>
      <c r="E9" s="19">
        <f>10^C9</f>
        <v>6.02559586074358</v>
      </c>
      <c r="F9" s="71">
        <f>B42</f>
        <v>8.5</v>
      </c>
    </row>
    <row r="10" spans="1:4" ht="12.75">
      <c r="A10" s="1" t="s">
        <v>47</v>
      </c>
      <c r="C10" s="20">
        <v>0.048</v>
      </c>
      <c r="D10" s="1" t="s">
        <v>48</v>
      </c>
    </row>
    <row r="11" spans="1:4" ht="12.75">
      <c r="A11" s="9" t="s">
        <v>49</v>
      </c>
      <c r="C11" s="21">
        <f>TINV(P,DF)</f>
        <v>2.0422703528311104</v>
      </c>
      <c r="D11" t="s">
        <v>50</v>
      </c>
    </row>
    <row r="12" spans="1:4" ht="12.75">
      <c r="A12" s="2" t="s">
        <v>51</v>
      </c>
      <c r="C12" s="22">
        <f>SQRT((2/N)*C10)*C11</f>
        <v>0.1826662134945137</v>
      </c>
      <c r="D12" s="1" t="s">
        <v>52</v>
      </c>
    </row>
    <row r="13" spans="1:3" s="4" customFormat="1" ht="12.75">
      <c r="A13" s="3"/>
      <c r="C13" s="23"/>
    </row>
    <row r="14" spans="1:9" s="4" customFormat="1" ht="12.75">
      <c r="A14" s="24" t="s">
        <v>115</v>
      </c>
      <c r="B14" s="24"/>
      <c r="C14" s="23"/>
      <c r="D14" s="3"/>
      <c r="E14" s="8"/>
      <c r="F14" s="8"/>
      <c r="G14" s="8"/>
      <c r="H14" s="8"/>
      <c r="I14" s="8"/>
    </row>
    <row r="15" spans="1:11" ht="12.75">
      <c r="A15" s="10" t="s">
        <v>53</v>
      </c>
      <c r="B15" s="11"/>
      <c r="C15" s="25"/>
      <c r="D15" s="12"/>
      <c r="F15" s="12"/>
      <c r="J15" s="26" t="s">
        <v>54</v>
      </c>
      <c r="K15" s="26"/>
    </row>
    <row r="16" spans="1:11" ht="12.75">
      <c r="A16" s="84" t="s">
        <v>123</v>
      </c>
      <c r="B16" s="84"/>
      <c r="C16" s="29" t="s">
        <v>41</v>
      </c>
      <c r="D16" s="30" t="s">
        <v>55</v>
      </c>
      <c r="E16" s="31" t="s">
        <v>56</v>
      </c>
      <c r="F16" s="29" t="s">
        <v>57</v>
      </c>
      <c r="G16" s="32"/>
      <c r="H16" s="33" t="s">
        <v>58</v>
      </c>
      <c r="I16" s="34" t="s">
        <v>59</v>
      </c>
      <c r="J16" s="16" t="s">
        <v>58</v>
      </c>
      <c r="K16" s="16" t="s">
        <v>59</v>
      </c>
    </row>
    <row r="17" spans="1:11" ht="12.75">
      <c r="A17" s="27" t="s">
        <v>0</v>
      </c>
      <c r="B17" s="28" t="s">
        <v>2</v>
      </c>
      <c r="C17" s="29" t="s">
        <v>45</v>
      </c>
      <c r="D17" s="30" t="s">
        <v>60</v>
      </c>
      <c r="E17" s="31" t="s">
        <v>61</v>
      </c>
      <c r="F17" s="29" t="s">
        <v>62</v>
      </c>
      <c r="G17" s="31" t="s">
        <v>63</v>
      </c>
      <c r="H17" s="15" t="s">
        <v>64</v>
      </c>
      <c r="I17" s="31" t="s">
        <v>64</v>
      </c>
      <c r="J17" s="16" t="s">
        <v>65</v>
      </c>
      <c r="K17" s="16" t="s">
        <v>65</v>
      </c>
    </row>
    <row r="18" spans="1:11" ht="12.75">
      <c r="A18" s="35" t="s">
        <v>109</v>
      </c>
      <c r="B18" s="75">
        <v>0.77</v>
      </c>
      <c r="C18" s="21">
        <f>10^B18-1</f>
        <v>4.8884365535558905</v>
      </c>
      <c r="D18" s="36">
        <f>C18/$D$9</f>
        <v>0.9727078517675722</v>
      </c>
      <c r="E18" s="37">
        <f>10^F18</f>
        <v>0.9772372209558107</v>
      </c>
      <c r="F18" s="38">
        <f>B18-$C$9</f>
        <v>-0.010000000000000009</v>
      </c>
      <c r="G18" s="16">
        <f>IF(ABS(F18)&gt;$C$12,"P&lt;0.05","")</f>
      </c>
      <c r="H18" s="39">
        <f>10^(F18-$C$12)</f>
        <v>0.6417025816346181</v>
      </c>
      <c r="I18" s="37">
        <f>10^(F18+$C$12)</f>
        <v>1.488216836511347</v>
      </c>
      <c r="J18" s="40">
        <f>E18-H18</f>
        <v>0.33553463932119254</v>
      </c>
      <c r="K18" s="40">
        <f>I18-E18</f>
        <v>0.5109796155555364</v>
      </c>
    </row>
    <row r="19" spans="1:11" ht="12.75">
      <c r="A19" s="66" t="s">
        <v>1</v>
      </c>
      <c r="B19" s="76">
        <v>0.78</v>
      </c>
      <c r="C19" s="21">
        <f>10^B19-1</f>
        <v>5.02559586074358</v>
      </c>
      <c r="D19" s="36">
        <f>C19/$D$9</f>
        <v>1</v>
      </c>
      <c r="E19" s="37">
        <f>10^F19</f>
        <v>1</v>
      </c>
      <c r="F19" s="38"/>
      <c r="G19" s="16"/>
      <c r="H19" s="39"/>
      <c r="I19" s="37"/>
      <c r="J19" s="40"/>
      <c r="K19" s="40"/>
    </row>
    <row r="20" spans="1:11" ht="12.75">
      <c r="A20" s="41" t="s">
        <v>119</v>
      </c>
      <c r="B20" s="76">
        <v>0.81</v>
      </c>
      <c r="C20" s="21">
        <f>10^B20-1</f>
        <v>5.456542290346557</v>
      </c>
      <c r="D20" s="36">
        <f>C20/$D$9</f>
        <v>1.0857503152947947</v>
      </c>
      <c r="E20" s="37">
        <f>10^F20</f>
        <v>1.0715193052376064</v>
      </c>
      <c r="F20" s="38">
        <f>B20-$C$9</f>
        <v>0.030000000000000027</v>
      </c>
      <c r="G20" s="16">
        <f>IF(ABS(F20)&gt;$C$12,"P&lt;0.05","")</f>
      </c>
      <c r="H20" s="39">
        <f>10^(F20-$C$12)</f>
        <v>0.7036128891711511</v>
      </c>
      <c r="I20" s="37">
        <f>10^(F20+$C$12)</f>
        <v>1.6317973123678793</v>
      </c>
      <c r="J20" s="40">
        <f>E20-H20</f>
        <v>0.36790641606645536</v>
      </c>
      <c r="K20" s="40">
        <f>I20-E20</f>
        <v>0.5602780071302729</v>
      </c>
    </row>
    <row r="21" spans="1:11" ht="12.75">
      <c r="A21" s="41" t="s">
        <v>120</v>
      </c>
      <c r="B21" s="76">
        <v>1.24</v>
      </c>
      <c r="C21" s="21">
        <f>10^B21-1</f>
        <v>16.378008287493756</v>
      </c>
      <c r="D21" s="36">
        <f>C21/$D$9</f>
        <v>3.2589186916972848</v>
      </c>
      <c r="E21" s="37">
        <f>10^F21</f>
        <v>2.884031503126606</v>
      </c>
      <c r="F21" s="38">
        <f>B21-$C$9</f>
        <v>0.45999999999999996</v>
      </c>
      <c r="G21" s="16" t="str">
        <f>IF(ABS(F21)&gt;$C$12,"P&lt;0.05","")</f>
        <v>P&lt;0.05</v>
      </c>
      <c r="H21" s="39">
        <f>10^(F21-$C$12)</f>
        <v>1.8937985796957248</v>
      </c>
      <c r="I21" s="37">
        <f>10^(F21+$C$12)</f>
        <v>4.392039259192548</v>
      </c>
      <c r="J21" s="40">
        <f>E21-H21</f>
        <v>0.9902329234308811</v>
      </c>
      <c r="K21" s="40">
        <f>I21-E21</f>
        <v>1.508007756065942</v>
      </c>
    </row>
    <row r="22" spans="1:11" ht="12.75">
      <c r="A22" s="42" t="s">
        <v>3</v>
      </c>
      <c r="B22" s="81">
        <v>0.901</v>
      </c>
      <c r="C22" s="21">
        <f>10^B22-1</f>
        <v>6.961593504173188</v>
      </c>
      <c r="D22" s="36">
        <f>C22/$D$9</f>
        <v>1.385227482884619</v>
      </c>
      <c r="E22" s="37"/>
      <c r="F22" s="38"/>
      <c r="G22" s="16"/>
      <c r="H22" s="39"/>
      <c r="I22" s="37"/>
      <c r="J22" s="40"/>
      <c r="K22" s="40"/>
    </row>
    <row r="23" spans="3:9" ht="12.75">
      <c r="C23" s="48"/>
      <c r="D23" s="21"/>
      <c r="E23" s="37"/>
      <c r="F23" s="38"/>
      <c r="G23" s="16"/>
      <c r="H23" s="39"/>
      <c r="I23" s="37"/>
    </row>
    <row r="24" spans="3:9" ht="12.75">
      <c r="C24" s="43" t="s">
        <v>66</v>
      </c>
      <c r="D24" s="44"/>
      <c r="E24" s="43"/>
      <c r="F24" s="45"/>
      <c r="G24" s="46"/>
      <c r="H24" s="47"/>
      <c r="I24" s="43"/>
    </row>
    <row r="25" spans="3:9" ht="12.75">
      <c r="C25" s="39"/>
      <c r="D25" s="21"/>
      <c r="E25" s="37"/>
      <c r="F25" s="38"/>
      <c r="G25" s="16"/>
      <c r="H25" s="39"/>
      <c r="I25" s="37"/>
    </row>
    <row r="26" spans="1:9" ht="12.75">
      <c r="A26" s="48"/>
      <c r="B26" s="49"/>
      <c r="C26" s="39"/>
      <c r="D26" s="21"/>
      <c r="E26" s="37"/>
      <c r="F26" s="38"/>
      <c r="G26" s="16"/>
      <c r="H26" s="39"/>
      <c r="I26" s="37"/>
    </row>
    <row r="27" spans="1:9" ht="12.75">
      <c r="A27" s="69"/>
      <c r="B27" s="70"/>
      <c r="C27" s="39"/>
      <c r="D27" s="21"/>
      <c r="E27" s="37"/>
      <c r="F27" s="38"/>
      <c r="G27" s="16"/>
      <c r="H27" s="39"/>
      <c r="I27" s="37"/>
    </row>
    <row r="28" spans="1:3" ht="12.75">
      <c r="A28" s="50" t="s">
        <v>67</v>
      </c>
      <c r="B28" s="51"/>
      <c r="C28" s="52"/>
    </row>
    <row r="29" spans="1:2" ht="12.75">
      <c r="A29" s="27" t="s">
        <v>118</v>
      </c>
      <c r="B29" s="28"/>
    </row>
    <row r="30" spans="1:2" ht="12.75">
      <c r="A30" s="27" t="s">
        <v>0</v>
      </c>
      <c r="B30" s="28" t="s">
        <v>2</v>
      </c>
    </row>
    <row r="31" spans="1:2" ht="12.75">
      <c r="A31" s="35" t="s">
        <v>109</v>
      </c>
      <c r="B31" s="78">
        <v>12</v>
      </c>
    </row>
    <row r="32" spans="1:2" ht="12.75">
      <c r="A32" s="41" t="s">
        <v>1</v>
      </c>
      <c r="B32" s="79">
        <v>12</v>
      </c>
    </row>
    <row r="33" spans="1:2" ht="12.75">
      <c r="A33" s="41" t="s">
        <v>110</v>
      </c>
      <c r="B33" s="79">
        <v>12</v>
      </c>
    </row>
    <row r="34" spans="1:2" ht="12.75">
      <c r="A34" s="41" t="s">
        <v>111</v>
      </c>
      <c r="B34" s="79">
        <v>12</v>
      </c>
    </row>
    <row r="35" spans="1:2" ht="12.75">
      <c r="A35" s="42" t="s">
        <v>3</v>
      </c>
      <c r="B35" s="80">
        <v>48</v>
      </c>
    </row>
    <row r="38" spans="1:5" ht="12.75">
      <c r="A38" s="50" t="s">
        <v>68</v>
      </c>
      <c r="B38" s="51"/>
      <c r="D38" s="50" t="s">
        <v>69</v>
      </c>
      <c r="E38" s="51"/>
    </row>
    <row r="39" spans="1:5" ht="12.75">
      <c r="A39" s="27" t="s">
        <v>40</v>
      </c>
      <c r="B39" s="28"/>
      <c r="D39" s="27" t="s">
        <v>117</v>
      </c>
      <c r="E39" s="28"/>
    </row>
    <row r="40" spans="1:5" ht="12.75">
      <c r="A40" s="27" t="s">
        <v>0</v>
      </c>
      <c r="B40" s="28" t="s">
        <v>2</v>
      </c>
      <c r="D40" s="27" t="s">
        <v>0</v>
      </c>
      <c r="E40" s="28" t="s">
        <v>2</v>
      </c>
    </row>
    <row r="41" spans="1:5" ht="12.75">
      <c r="A41" s="35" t="s">
        <v>109</v>
      </c>
      <c r="B41" s="82">
        <v>7.25</v>
      </c>
      <c r="D41" s="35" t="s">
        <v>109</v>
      </c>
      <c r="E41" s="78">
        <v>21</v>
      </c>
    </row>
    <row r="42" spans="1:5" ht="12.75">
      <c r="A42" s="41" t="s">
        <v>1</v>
      </c>
      <c r="B42" s="83">
        <v>8.5</v>
      </c>
      <c r="D42" s="41" t="s">
        <v>1</v>
      </c>
      <c r="E42" s="79">
        <v>47</v>
      </c>
    </row>
    <row r="43" spans="1:5" ht="12.75">
      <c r="A43" s="41" t="s">
        <v>110</v>
      </c>
      <c r="B43" s="83">
        <v>7.5</v>
      </c>
      <c r="D43" s="41" t="s">
        <v>110</v>
      </c>
      <c r="E43" s="79">
        <v>19</v>
      </c>
    </row>
    <row r="44" spans="1:5" ht="13.5" customHeight="1">
      <c r="A44" s="41" t="s">
        <v>111</v>
      </c>
      <c r="B44" s="83">
        <v>22.58</v>
      </c>
      <c r="D44" s="41" t="s">
        <v>111</v>
      </c>
      <c r="E44" s="79">
        <v>65</v>
      </c>
    </row>
    <row r="45" spans="1:5" ht="13.5" customHeight="1">
      <c r="A45" s="42" t="s">
        <v>3</v>
      </c>
      <c r="B45" s="54"/>
      <c r="D45" s="42" t="s">
        <v>3</v>
      </c>
      <c r="E45" s="53"/>
    </row>
    <row r="47" spans="1:6" ht="12.75">
      <c r="A47" s="50" t="s">
        <v>70</v>
      </c>
      <c r="B47" s="51"/>
      <c r="C47" s="10" t="s">
        <v>71</v>
      </c>
      <c r="D47" s="10"/>
      <c r="E47" s="10"/>
      <c r="F47" s="14"/>
    </row>
    <row r="48" s="4" customFormat="1" ht="12.75">
      <c r="A48" s="3" t="s">
        <v>72</v>
      </c>
    </row>
    <row r="49" spans="1:19" ht="12.75">
      <c r="A49" s="6" t="s">
        <v>73</v>
      </c>
      <c r="B49" s="6"/>
      <c r="C49" s="6"/>
      <c r="D49" s="6"/>
      <c r="E49" s="55" t="s">
        <v>46</v>
      </c>
      <c r="F49" s="6" t="s">
        <v>74</v>
      </c>
      <c r="G49" s="6"/>
      <c r="H49" s="55" t="s">
        <v>75</v>
      </c>
      <c r="I49" s="55"/>
      <c r="J49" s="56"/>
      <c r="K49" s="3"/>
      <c r="L49" s="16"/>
      <c r="M49" s="16"/>
      <c r="N49" s="16"/>
      <c r="O49" s="6" t="s">
        <v>107</v>
      </c>
      <c r="P49" s="6"/>
      <c r="Q49" s="6"/>
      <c r="R49" s="10" t="s">
        <v>108</v>
      </c>
      <c r="S49" s="10"/>
    </row>
    <row r="50" spans="1:19" ht="12.75">
      <c r="A50" s="57" t="s">
        <v>76</v>
      </c>
      <c r="B50" s="57" t="s">
        <v>77</v>
      </c>
      <c r="C50" s="57" t="s">
        <v>78</v>
      </c>
      <c r="D50" s="57" t="s">
        <v>79</v>
      </c>
      <c r="E50" s="58" t="s">
        <v>80</v>
      </c>
      <c r="F50" s="58" t="s">
        <v>81</v>
      </c>
      <c r="G50" s="58" t="s">
        <v>82</v>
      </c>
      <c r="H50" s="58" t="s">
        <v>83</v>
      </c>
      <c r="I50" s="58" t="s">
        <v>84</v>
      </c>
      <c r="J50" s="59" t="s">
        <v>85</v>
      </c>
      <c r="K50" s="60" t="s">
        <v>86</v>
      </c>
      <c r="L50" s="61" t="s">
        <v>87</v>
      </c>
      <c r="M50" s="61" t="s">
        <v>88</v>
      </c>
      <c r="N50" s="61" t="s">
        <v>89</v>
      </c>
      <c r="O50" s="58" t="s">
        <v>100</v>
      </c>
      <c r="P50" s="58" t="s">
        <v>101</v>
      </c>
      <c r="Q50" s="72" t="s">
        <v>104</v>
      </c>
      <c r="R50" s="72" t="s">
        <v>105</v>
      </c>
      <c r="S50" s="72" t="s">
        <v>106</v>
      </c>
    </row>
    <row r="51" spans="1:19" ht="12.75">
      <c r="A51" t="str">
        <f>$A$4</f>
        <v>Glossina swynnertoni male</v>
      </c>
      <c r="B51" s="62" t="str">
        <f>Expt</f>
        <v>BerNde02</v>
      </c>
      <c r="C51" s="62" t="str">
        <f>StdT</f>
        <v>NZI-COT</v>
      </c>
      <c r="D51" s="62" t="str">
        <f>StdO</f>
        <v>AO</v>
      </c>
      <c r="E51" s="63">
        <f>$C$9</f>
        <v>0.78</v>
      </c>
      <c r="F51" s="62">
        <f>$C$10</f>
        <v>0.048</v>
      </c>
      <c r="G51" s="5">
        <f>$C$12</f>
        <v>0.1826662134945137</v>
      </c>
      <c r="H51" s="5">
        <f>B18</f>
        <v>0.77</v>
      </c>
      <c r="I51" s="64">
        <f>N</f>
        <v>12</v>
      </c>
      <c r="J51" s="65" t="str">
        <f>IF(ABS(F18)&gt;$C$12,"SIG","NOT")</f>
        <v>NOT</v>
      </c>
      <c r="K51" s="1" t="str">
        <f>A18</f>
        <v>BICON</v>
      </c>
      <c r="L51" s="52">
        <f>E18</f>
        <v>0.9772372209558107</v>
      </c>
      <c r="M51" s="40">
        <f>J18</f>
        <v>0.33553463932119254</v>
      </c>
      <c r="N51" s="40">
        <f>K18</f>
        <v>0.5109796155555364</v>
      </c>
      <c r="O51">
        <f>DF</f>
        <v>30</v>
      </c>
      <c r="P51" s="40">
        <f>$C$11</f>
        <v>2.0422703528311104</v>
      </c>
      <c r="Q51" s="67">
        <f>$F$9</f>
        <v>8.5</v>
      </c>
      <c r="R51" s="67">
        <f>B41</f>
        <v>7.25</v>
      </c>
      <c r="S51" s="64">
        <f>E41</f>
        <v>21</v>
      </c>
    </row>
    <row r="52" spans="1:19" ht="12.75">
      <c r="A52" t="str">
        <f>$A$4</f>
        <v>Glossina swynnertoni male</v>
      </c>
      <c r="B52" s="62" t="str">
        <f>Expt</f>
        <v>BerNde02</v>
      </c>
      <c r="C52" s="62" t="str">
        <f>StdT</f>
        <v>NZI-COT</v>
      </c>
      <c r="D52" s="62" t="str">
        <f>StdO</f>
        <v>AO</v>
      </c>
      <c r="E52" s="63">
        <f>$C$9</f>
        <v>0.78</v>
      </c>
      <c r="F52" s="62">
        <f>$C$10</f>
        <v>0.048</v>
      </c>
      <c r="G52" s="5">
        <f>$C$12</f>
        <v>0.1826662134945137</v>
      </c>
      <c r="H52" s="5">
        <f>B20</f>
        <v>0.81</v>
      </c>
      <c r="I52" s="64">
        <f>N</f>
        <v>12</v>
      </c>
      <c r="J52" s="65" t="str">
        <f>IF(ABS(F20)&gt;$C$12,"SIG","NOT")</f>
        <v>NOT</v>
      </c>
      <c r="K52" s="1" t="str">
        <f>A20</f>
        <v>S1</v>
      </c>
      <c r="L52" s="52">
        <f>E20</f>
        <v>1.0715193052376064</v>
      </c>
      <c r="M52" s="40">
        <f>J20</f>
        <v>0.36790641606645536</v>
      </c>
      <c r="N52" s="40">
        <f>K20</f>
        <v>0.5602780071302729</v>
      </c>
      <c r="O52">
        <f>DF</f>
        <v>30</v>
      </c>
      <c r="P52" s="40">
        <f>$P$51</f>
        <v>2.0422703528311104</v>
      </c>
      <c r="Q52" s="67">
        <f>$F$9</f>
        <v>8.5</v>
      </c>
      <c r="R52" s="67">
        <f>B43</f>
        <v>7.5</v>
      </c>
      <c r="S52" s="64">
        <f>E43</f>
        <v>19</v>
      </c>
    </row>
    <row r="53" spans="1:19" ht="12.75">
      <c r="A53" t="str">
        <f>$A$4</f>
        <v>Glossina swynnertoni male</v>
      </c>
      <c r="B53" s="62" t="str">
        <f>Expt</f>
        <v>BerNde02</v>
      </c>
      <c r="C53" s="62" t="str">
        <f>StdT</f>
        <v>NZI-COT</v>
      </c>
      <c r="D53" s="62" t="str">
        <f>StdO</f>
        <v>AO</v>
      </c>
      <c r="E53" s="63">
        <f>$C$9</f>
        <v>0.78</v>
      </c>
      <c r="F53" s="62">
        <f>$C$10</f>
        <v>0.048</v>
      </c>
      <c r="G53" s="5">
        <f>$C$12</f>
        <v>0.1826662134945137</v>
      </c>
      <c r="H53" s="5">
        <f>B21</f>
        <v>1.24</v>
      </c>
      <c r="I53" s="64">
        <f>N</f>
        <v>12</v>
      </c>
      <c r="J53" s="65" t="str">
        <f>IF(ABS(F21)&gt;$C$12,"SIG","NOT")</f>
        <v>SIG</v>
      </c>
      <c r="K53" s="1" t="str">
        <f>A21</f>
        <v>TARGET</v>
      </c>
      <c r="L53" s="52">
        <f>E21</f>
        <v>2.884031503126606</v>
      </c>
      <c r="M53" s="40">
        <f>J21</f>
        <v>0.9902329234308811</v>
      </c>
      <c r="N53" s="40">
        <f>K21</f>
        <v>1.508007756065942</v>
      </c>
      <c r="O53">
        <f>DF</f>
        <v>30</v>
      </c>
      <c r="P53" s="40">
        <f>$P$51</f>
        <v>2.0422703528311104</v>
      </c>
      <c r="Q53" s="67">
        <f>$F$9</f>
        <v>8.5</v>
      </c>
      <c r="R53" s="67">
        <f>B44</f>
        <v>22.58</v>
      </c>
      <c r="S53" s="64">
        <f>E44</f>
        <v>65</v>
      </c>
    </row>
    <row r="54" spans="2:14" ht="12.75">
      <c r="B54" s="62"/>
      <c r="C54" s="62"/>
      <c r="D54" s="62"/>
      <c r="E54" s="63"/>
      <c r="F54" s="62"/>
      <c r="G54" s="5"/>
      <c r="H54" s="5"/>
      <c r="I54" s="64"/>
      <c r="J54" s="65"/>
      <c r="K54" s="1"/>
      <c r="L54" s="52"/>
      <c r="M54" s="40"/>
      <c r="N54" s="40"/>
    </row>
    <row r="55" spans="2:14" ht="12.75">
      <c r="B55" s="62"/>
      <c r="C55" s="62"/>
      <c r="D55" s="62"/>
      <c r="E55" s="63"/>
      <c r="F55" s="62"/>
      <c r="G55" s="5"/>
      <c r="H55" s="5"/>
      <c r="I55" s="64"/>
      <c r="J55" s="65"/>
      <c r="K55" s="1"/>
      <c r="L55" s="52"/>
      <c r="M55" s="40"/>
      <c r="N55" s="40"/>
    </row>
    <row r="56" spans="2:14" ht="12.75">
      <c r="B56" s="62"/>
      <c r="C56" s="62"/>
      <c r="D56" s="62"/>
      <c r="E56" s="63"/>
      <c r="F56" s="62"/>
      <c r="G56" s="5"/>
      <c r="H56" s="5"/>
      <c r="I56" s="64"/>
      <c r="J56" s="65"/>
      <c r="K56" s="1"/>
      <c r="L56" s="52"/>
      <c r="M56" s="40"/>
      <c r="N56" s="40"/>
    </row>
    <row r="57" spans="2:14" ht="12.75">
      <c r="B57" s="62"/>
      <c r="C57" s="62"/>
      <c r="D57" s="62"/>
      <c r="E57" s="63"/>
      <c r="F57" s="62"/>
      <c r="G57" s="5"/>
      <c r="H57" s="5"/>
      <c r="I57" s="64"/>
      <c r="J57" s="65"/>
      <c r="K57" s="1"/>
      <c r="L57" s="52"/>
      <c r="M57" s="40"/>
      <c r="N57" s="40"/>
    </row>
  </sheetData>
  <printOptions/>
  <pageMargins left="0.75" right="0.75" top="0.75" bottom="0.75" header="0.5" footer="0.5"/>
  <pageSetup horizontalDpi="300" verticalDpi="300" orientation="landscape" scale="70" r:id="rId2"/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S57"/>
  <sheetViews>
    <sheetView zoomScale="75" zoomScaleNormal="75" workbookViewId="0" topLeftCell="A29">
      <selection activeCell="D14" sqref="D14"/>
    </sheetView>
  </sheetViews>
  <sheetFormatPr defaultColWidth="9.140625" defaultRowHeight="12.75"/>
  <cols>
    <col min="1" max="1" width="22.57421875" style="0" customWidth="1"/>
    <col min="2" max="2" width="10.28125" style="0" customWidth="1"/>
    <col min="3" max="3" width="12.8515625" style="0" customWidth="1"/>
    <col min="4" max="4" width="10.421875" style="0" customWidth="1"/>
    <col min="5" max="5" width="14.7109375" style="0" customWidth="1"/>
    <col min="6" max="6" width="10.28125" style="0" customWidth="1"/>
    <col min="8" max="9" width="8.28125" style="0" customWidth="1"/>
    <col min="15" max="15" width="5.7109375" style="0" customWidth="1"/>
    <col min="16" max="16" width="6.140625" style="0" customWidth="1"/>
    <col min="17" max="17" width="11.7109375" style="0" customWidth="1"/>
    <col min="18" max="18" width="11.00390625" style="0" customWidth="1"/>
    <col min="19" max="19" width="10.28125" style="0" customWidth="1"/>
  </cols>
  <sheetData>
    <row r="1" spans="1:10" ht="12.75">
      <c r="A1" s="6" t="s">
        <v>112</v>
      </c>
      <c r="B1" s="7"/>
      <c r="C1" s="7"/>
      <c r="D1" s="7"/>
      <c r="E1" s="7"/>
      <c r="F1" s="7"/>
      <c r="G1" s="7"/>
      <c r="H1" s="7"/>
      <c r="I1" s="7"/>
      <c r="J1" s="7"/>
    </row>
    <row r="2" spans="1:5" ht="12.75">
      <c r="A2" s="77" t="s">
        <v>113</v>
      </c>
      <c r="B2" s="77"/>
      <c r="C2" s="77"/>
      <c r="D2" s="77"/>
      <c r="E2" s="77"/>
    </row>
    <row r="4" spans="1:8" ht="12.75">
      <c r="A4" s="6" t="s">
        <v>122</v>
      </c>
      <c r="B4" s="10" t="s">
        <v>38</v>
      </c>
      <c r="C4" s="11"/>
      <c r="D4" s="11"/>
      <c r="E4" s="11"/>
      <c r="F4" s="11"/>
      <c r="G4" s="11"/>
      <c r="H4" s="14"/>
    </row>
    <row r="5" spans="1:8" ht="12.75">
      <c r="A5" s="10" t="s">
        <v>39</v>
      </c>
      <c r="B5" s="11"/>
      <c r="C5" s="11"/>
      <c r="D5" s="11"/>
      <c r="E5" s="11"/>
      <c r="F5" s="11"/>
      <c r="G5" s="11"/>
      <c r="H5" s="14"/>
    </row>
    <row r="6" spans="1:8" ht="12.75">
      <c r="A6" s="10" t="s">
        <v>103</v>
      </c>
      <c r="B6" s="11"/>
      <c r="C6" s="11"/>
      <c r="D6" s="11"/>
      <c r="E6" s="11"/>
      <c r="F6" s="11"/>
      <c r="G6" s="11"/>
      <c r="H6" s="14"/>
    </row>
    <row r="7" spans="3:6" ht="12.75">
      <c r="C7" s="15" t="s">
        <v>40</v>
      </c>
      <c r="D7" s="16" t="s">
        <v>41</v>
      </c>
      <c r="E7" s="15" t="s">
        <v>42</v>
      </c>
      <c r="F7" s="15" t="s">
        <v>40</v>
      </c>
    </row>
    <row r="8" spans="1:6" ht="12.75">
      <c r="A8" s="10" t="s">
        <v>43</v>
      </c>
      <c r="B8" s="14"/>
      <c r="C8" s="15" t="s">
        <v>44</v>
      </c>
      <c r="D8" s="16" t="s">
        <v>45</v>
      </c>
      <c r="E8" s="15" t="s">
        <v>45</v>
      </c>
      <c r="F8" s="15" t="s">
        <v>102</v>
      </c>
    </row>
    <row r="9" spans="1:6" ht="12.75">
      <c r="A9" s="1" t="s">
        <v>46</v>
      </c>
      <c r="B9" s="17" t="str">
        <f>A19</f>
        <v>NZI-COT</v>
      </c>
      <c r="C9" s="18">
        <f>B19</f>
        <v>0.81</v>
      </c>
      <c r="D9" s="19">
        <f>(10^C9)-1</f>
        <v>5.456542290346557</v>
      </c>
      <c r="E9" s="19">
        <f>10^C9</f>
        <v>6.456542290346557</v>
      </c>
      <c r="F9" s="71">
        <f>B42</f>
        <v>7.83</v>
      </c>
    </row>
    <row r="10" spans="1:4" ht="12.75">
      <c r="A10" s="1" t="s">
        <v>47</v>
      </c>
      <c r="C10" s="20">
        <v>0.075</v>
      </c>
      <c r="D10" s="1" t="s">
        <v>48</v>
      </c>
    </row>
    <row r="11" spans="1:4" ht="12.75">
      <c r="A11" s="9" t="s">
        <v>49</v>
      </c>
      <c r="C11" s="21">
        <f>TINV(P,DF)</f>
        <v>2.0422703528311104</v>
      </c>
      <c r="D11" t="s">
        <v>50</v>
      </c>
    </row>
    <row r="12" spans="1:4" ht="12.75">
      <c r="A12" s="2" t="s">
        <v>51</v>
      </c>
      <c r="C12" s="22">
        <f>SQRT((2/N)*C10)*C11</f>
        <v>0.22833276686814213</v>
      </c>
      <c r="D12" s="1" t="s">
        <v>52</v>
      </c>
    </row>
    <row r="13" spans="1:3" s="4" customFormat="1" ht="12.75">
      <c r="A13" s="3"/>
      <c r="C13" s="23"/>
    </row>
    <row r="14" spans="1:9" s="4" customFormat="1" ht="12.75">
      <c r="A14" s="24" t="s">
        <v>115</v>
      </c>
      <c r="B14" s="24"/>
      <c r="C14" s="23"/>
      <c r="D14" s="3"/>
      <c r="E14" s="8"/>
      <c r="F14" s="8"/>
      <c r="G14" s="8"/>
      <c r="H14" s="8"/>
      <c r="I14" s="8"/>
    </row>
    <row r="15" spans="1:11" ht="12.75">
      <c r="A15" s="10" t="s">
        <v>53</v>
      </c>
      <c r="B15" s="11"/>
      <c r="C15" s="25"/>
      <c r="D15" s="12"/>
      <c r="F15" s="12"/>
      <c r="J15" s="26" t="s">
        <v>54</v>
      </c>
      <c r="K15" s="26"/>
    </row>
    <row r="16" spans="1:11" ht="12.75">
      <c r="A16" s="84" t="s">
        <v>123</v>
      </c>
      <c r="B16" s="85"/>
      <c r="C16" s="29" t="s">
        <v>41</v>
      </c>
      <c r="D16" s="30" t="s">
        <v>55</v>
      </c>
      <c r="E16" s="31" t="s">
        <v>56</v>
      </c>
      <c r="F16" s="29" t="s">
        <v>57</v>
      </c>
      <c r="G16" s="32"/>
      <c r="H16" s="33" t="s">
        <v>58</v>
      </c>
      <c r="I16" s="34" t="s">
        <v>59</v>
      </c>
      <c r="J16" s="16" t="s">
        <v>58</v>
      </c>
      <c r="K16" s="16" t="s">
        <v>59</v>
      </c>
    </row>
    <row r="17" spans="1:11" ht="12.75">
      <c r="A17" s="27" t="s">
        <v>0</v>
      </c>
      <c r="B17" s="28" t="s">
        <v>2</v>
      </c>
      <c r="C17" s="29" t="s">
        <v>45</v>
      </c>
      <c r="D17" s="30" t="s">
        <v>60</v>
      </c>
      <c r="E17" s="31" t="s">
        <v>61</v>
      </c>
      <c r="F17" s="29" t="s">
        <v>62</v>
      </c>
      <c r="G17" s="31" t="s">
        <v>63</v>
      </c>
      <c r="H17" s="15" t="s">
        <v>64</v>
      </c>
      <c r="I17" s="31" t="s">
        <v>64</v>
      </c>
      <c r="J17" s="16" t="s">
        <v>65</v>
      </c>
      <c r="K17" s="16" t="s">
        <v>65</v>
      </c>
    </row>
    <row r="18" spans="1:11" ht="12.75">
      <c r="A18" s="35" t="s">
        <v>109</v>
      </c>
      <c r="B18" s="75">
        <v>0.85</v>
      </c>
      <c r="C18" s="21">
        <f>10^B18-1</f>
        <v>6.0794578438413795</v>
      </c>
      <c r="D18" s="36">
        <f>C18/$D$9</f>
        <v>1.1141593925876563</v>
      </c>
      <c r="E18" s="37">
        <f>10^F18</f>
        <v>1.0964781961431849</v>
      </c>
      <c r="F18" s="38">
        <f>B18-$C$9</f>
        <v>0.039999999999999925</v>
      </c>
      <c r="G18" s="16">
        <f>IF(ABS(F18)&gt;$C$12,"P&lt;0.05","")</f>
      </c>
      <c r="H18" s="39">
        <f>10^(F18-$C$12)</f>
        <v>0.6481376246163283</v>
      </c>
      <c r="I18" s="37">
        <f>10^(F18+$C$12)</f>
        <v>1.8549523881276067</v>
      </c>
      <c r="J18" s="40">
        <f>E18-H18</f>
        <v>0.4483405715268566</v>
      </c>
      <c r="K18" s="40">
        <f>I18-E18</f>
        <v>0.7584741919844218</v>
      </c>
    </row>
    <row r="19" spans="1:11" ht="12.75">
      <c r="A19" s="66" t="s">
        <v>1</v>
      </c>
      <c r="B19" s="76">
        <v>0.81</v>
      </c>
      <c r="C19" s="21">
        <f>10^B19-1</f>
        <v>5.456542290346557</v>
      </c>
      <c r="D19" s="36">
        <f>C19/$D$9</f>
        <v>1</v>
      </c>
      <c r="E19" s="37">
        <f>10^F19</f>
        <v>1</v>
      </c>
      <c r="F19" s="38"/>
      <c r="G19" s="16"/>
      <c r="H19" s="39"/>
      <c r="I19" s="37"/>
      <c r="J19" s="40"/>
      <c r="K19" s="40"/>
    </row>
    <row r="20" spans="1:11" ht="12.75">
      <c r="A20" s="41" t="s">
        <v>119</v>
      </c>
      <c r="B20" s="76">
        <v>0.99</v>
      </c>
      <c r="C20" s="21">
        <f>10^B20-1</f>
        <v>8.77237220955811</v>
      </c>
      <c r="D20" s="36">
        <f>C20/$D$9</f>
        <v>1.607679688486563</v>
      </c>
      <c r="E20" s="37">
        <f>10^F20</f>
        <v>1.513561248436208</v>
      </c>
      <c r="F20" s="38">
        <f>B20-$C$9</f>
        <v>0.17999999999999994</v>
      </c>
      <c r="G20" s="16">
        <f>IF(ABS(F20)&gt;$C$12,"P&lt;0.05","")</f>
      </c>
      <c r="H20" s="39">
        <f>10^(F20-$C$12)</f>
        <v>0.8946789783174711</v>
      </c>
      <c r="I20" s="37">
        <f>10^(F20+$C$12)</f>
        <v>2.5605470881588914</v>
      </c>
      <c r="J20" s="40">
        <f>E20-H20</f>
        <v>0.6188822701187369</v>
      </c>
      <c r="K20" s="40">
        <f>I20-E20</f>
        <v>1.0469858397226834</v>
      </c>
    </row>
    <row r="21" spans="1:11" ht="12.75">
      <c r="A21" s="41" t="s">
        <v>120</v>
      </c>
      <c r="B21" s="76">
        <v>1.26</v>
      </c>
      <c r="C21" s="21">
        <f>10^B21-1</f>
        <v>17.19700858609984</v>
      </c>
      <c r="D21" s="36">
        <f>C21/$D$9</f>
        <v>3.151631137638928</v>
      </c>
      <c r="E21" s="37">
        <f>10^F21</f>
        <v>2.8183829312644537</v>
      </c>
      <c r="F21" s="38">
        <f>B21-$C$9</f>
        <v>0.44999999999999996</v>
      </c>
      <c r="G21" s="16" t="str">
        <f>IF(ABS(F21)&gt;$C$12,"P&lt;0.05","")</f>
        <v>P&lt;0.05</v>
      </c>
      <c r="H21" s="39">
        <f>10^(F21-$C$12)</f>
        <v>1.6659702169676396</v>
      </c>
      <c r="I21" s="37">
        <f>10^(F21+$C$12)</f>
        <v>4.7679617956802325</v>
      </c>
      <c r="J21" s="40">
        <f>E21-H21</f>
        <v>1.1524127142968141</v>
      </c>
      <c r="K21" s="40">
        <f>I21-E21</f>
        <v>1.9495788644157788</v>
      </c>
    </row>
    <row r="22" spans="1:11" ht="12.75">
      <c r="A22" s="42" t="s">
        <v>3</v>
      </c>
      <c r="B22" s="81">
        <v>0.9776</v>
      </c>
      <c r="C22" s="21">
        <f>10^B22-1</f>
        <v>8.49729657362423</v>
      </c>
      <c r="D22" s="36">
        <f>C22/$D$9</f>
        <v>1.5572676104164396</v>
      </c>
      <c r="E22" s="37"/>
      <c r="F22" s="38"/>
      <c r="G22" s="16"/>
      <c r="H22" s="39"/>
      <c r="I22" s="37"/>
      <c r="J22" s="40"/>
      <c r="K22" s="40"/>
    </row>
    <row r="23" spans="3:9" ht="12.75">
      <c r="C23" s="48"/>
      <c r="D23" s="21"/>
      <c r="E23" s="37"/>
      <c r="F23" s="38"/>
      <c r="G23" s="16"/>
      <c r="H23" s="39"/>
      <c r="I23" s="37"/>
    </row>
    <row r="24" spans="3:9" ht="12.75">
      <c r="C24" s="43" t="s">
        <v>66</v>
      </c>
      <c r="D24" s="44"/>
      <c r="E24" s="43"/>
      <c r="F24" s="45"/>
      <c r="G24" s="46"/>
      <c r="H24" s="47"/>
      <c r="I24" s="43"/>
    </row>
    <row r="25" spans="3:9" ht="12.75">
      <c r="C25" s="39"/>
      <c r="D25" s="21"/>
      <c r="E25" s="37"/>
      <c r="F25" s="38"/>
      <c r="G25" s="16"/>
      <c r="H25" s="39"/>
      <c r="I25" s="37"/>
    </row>
    <row r="26" spans="1:9" ht="12.75">
      <c r="A26" s="48"/>
      <c r="B26" s="49"/>
      <c r="C26" s="39"/>
      <c r="D26" s="21"/>
      <c r="E26" s="37"/>
      <c r="F26" s="38"/>
      <c r="G26" s="16"/>
      <c r="H26" s="39"/>
      <c r="I26" s="37"/>
    </row>
    <row r="27" spans="1:9" ht="12.75">
      <c r="A27" s="69"/>
      <c r="B27" s="70"/>
      <c r="C27" s="39"/>
      <c r="D27" s="21"/>
      <c r="E27" s="37"/>
      <c r="F27" s="38"/>
      <c r="G27" s="16"/>
      <c r="H27" s="39"/>
      <c r="I27" s="37"/>
    </row>
    <row r="28" spans="1:3" ht="12.75">
      <c r="A28" s="50" t="s">
        <v>67</v>
      </c>
      <c r="B28" s="51"/>
      <c r="C28" s="52"/>
    </row>
    <row r="29" spans="1:2" ht="12.75">
      <c r="A29" s="27" t="s">
        <v>118</v>
      </c>
      <c r="B29" s="28"/>
    </row>
    <row r="30" spans="1:2" ht="12.75">
      <c r="A30" s="27" t="s">
        <v>0</v>
      </c>
      <c r="B30" s="28" t="s">
        <v>2</v>
      </c>
    </row>
    <row r="31" spans="1:2" ht="12.75">
      <c r="A31" s="35" t="s">
        <v>109</v>
      </c>
      <c r="B31" s="78">
        <v>12</v>
      </c>
    </row>
    <row r="32" spans="1:2" ht="12.75">
      <c r="A32" s="41" t="s">
        <v>1</v>
      </c>
      <c r="B32" s="79">
        <v>12</v>
      </c>
    </row>
    <row r="33" spans="1:2" ht="12.75">
      <c r="A33" s="41" t="s">
        <v>110</v>
      </c>
      <c r="B33" s="79">
        <v>12</v>
      </c>
    </row>
    <row r="34" spans="1:2" ht="12.75">
      <c r="A34" s="41" t="s">
        <v>111</v>
      </c>
      <c r="B34" s="79">
        <v>12</v>
      </c>
    </row>
    <row r="35" spans="1:2" ht="12.75">
      <c r="A35" s="42" t="s">
        <v>3</v>
      </c>
      <c r="B35" s="80">
        <v>48</v>
      </c>
    </row>
    <row r="38" spans="1:5" ht="12.75">
      <c r="A38" s="50" t="s">
        <v>68</v>
      </c>
      <c r="B38" s="51"/>
      <c r="D38" s="50" t="s">
        <v>69</v>
      </c>
      <c r="E38" s="51"/>
    </row>
    <row r="39" spans="1:5" ht="12.75">
      <c r="A39" s="27" t="s">
        <v>40</v>
      </c>
      <c r="B39" s="28"/>
      <c r="D39" s="27" t="s">
        <v>117</v>
      </c>
      <c r="E39" s="28"/>
    </row>
    <row r="40" spans="1:5" ht="12.75">
      <c r="A40" s="27" t="s">
        <v>0</v>
      </c>
      <c r="B40" s="28" t="s">
        <v>2</v>
      </c>
      <c r="D40" s="27" t="s">
        <v>0</v>
      </c>
      <c r="E40" s="28" t="s">
        <v>2</v>
      </c>
    </row>
    <row r="41" spans="1:5" ht="12.75">
      <c r="A41" s="35" t="s">
        <v>109</v>
      </c>
      <c r="B41" s="82">
        <v>12.33</v>
      </c>
      <c r="D41" s="35" t="s">
        <v>109</v>
      </c>
      <c r="E41" s="78">
        <v>42</v>
      </c>
    </row>
    <row r="42" spans="1:5" ht="12.75">
      <c r="A42" s="41" t="s">
        <v>1</v>
      </c>
      <c r="B42" s="83">
        <v>7.83</v>
      </c>
      <c r="D42" s="41" t="s">
        <v>1</v>
      </c>
      <c r="E42" s="79">
        <v>16</v>
      </c>
    </row>
    <row r="43" spans="1:5" ht="12.75">
      <c r="A43" s="41" t="s">
        <v>110</v>
      </c>
      <c r="B43" s="83">
        <v>12.5</v>
      </c>
      <c r="D43" s="41" t="s">
        <v>110</v>
      </c>
      <c r="E43" s="79">
        <v>32</v>
      </c>
    </row>
    <row r="44" spans="1:5" ht="13.5" customHeight="1">
      <c r="A44" s="41" t="s">
        <v>111</v>
      </c>
      <c r="B44" s="83">
        <v>29.25</v>
      </c>
      <c r="D44" s="41" t="s">
        <v>111</v>
      </c>
      <c r="E44" s="79">
        <v>97</v>
      </c>
    </row>
    <row r="45" spans="1:5" ht="13.5" customHeight="1">
      <c r="A45" s="42" t="s">
        <v>3</v>
      </c>
      <c r="B45" s="54"/>
      <c r="D45" s="42" t="s">
        <v>3</v>
      </c>
      <c r="E45" s="53"/>
    </row>
    <row r="47" spans="1:6" ht="12.75">
      <c r="A47" s="50" t="s">
        <v>70</v>
      </c>
      <c r="B47" s="51"/>
      <c r="C47" s="10" t="s">
        <v>71</v>
      </c>
      <c r="D47" s="10"/>
      <c r="E47" s="10"/>
      <c r="F47" s="14"/>
    </row>
    <row r="48" s="4" customFormat="1" ht="12.75">
      <c r="A48" s="3" t="s">
        <v>72</v>
      </c>
    </row>
    <row r="49" spans="1:19" ht="12.75">
      <c r="A49" s="6" t="s">
        <v>73</v>
      </c>
      <c r="B49" s="6"/>
      <c r="C49" s="6"/>
      <c r="D49" s="6"/>
      <c r="E49" s="55" t="s">
        <v>46</v>
      </c>
      <c r="F49" s="6" t="s">
        <v>74</v>
      </c>
      <c r="G49" s="6"/>
      <c r="H49" s="55" t="s">
        <v>75</v>
      </c>
      <c r="I49" s="55"/>
      <c r="J49" s="56"/>
      <c r="K49" s="3"/>
      <c r="L49" s="16"/>
      <c r="M49" s="16"/>
      <c r="N49" s="16"/>
      <c r="O49" s="6" t="s">
        <v>107</v>
      </c>
      <c r="P49" s="6"/>
      <c r="Q49" s="6"/>
      <c r="R49" s="10" t="s">
        <v>108</v>
      </c>
      <c r="S49" s="10"/>
    </row>
    <row r="50" spans="1:19" ht="12.75">
      <c r="A50" s="57" t="s">
        <v>76</v>
      </c>
      <c r="B50" s="57" t="s">
        <v>77</v>
      </c>
      <c r="C50" s="57" t="s">
        <v>78</v>
      </c>
      <c r="D50" s="57" t="s">
        <v>79</v>
      </c>
      <c r="E50" s="58" t="s">
        <v>80</v>
      </c>
      <c r="F50" s="58" t="s">
        <v>81</v>
      </c>
      <c r="G50" s="58" t="s">
        <v>82</v>
      </c>
      <c r="H50" s="58" t="s">
        <v>83</v>
      </c>
      <c r="I50" s="58" t="s">
        <v>84</v>
      </c>
      <c r="J50" s="59" t="s">
        <v>85</v>
      </c>
      <c r="K50" s="60" t="s">
        <v>86</v>
      </c>
      <c r="L50" s="61" t="s">
        <v>87</v>
      </c>
      <c r="M50" s="61" t="s">
        <v>88</v>
      </c>
      <c r="N50" s="61" t="s">
        <v>89</v>
      </c>
      <c r="O50" s="58" t="s">
        <v>100</v>
      </c>
      <c r="P50" s="58" t="s">
        <v>101</v>
      </c>
      <c r="Q50" s="72" t="s">
        <v>104</v>
      </c>
      <c r="R50" s="72" t="s">
        <v>105</v>
      </c>
      <c r="S50" s="72" t="s">
        <v>106</v>
      </c>
    </row>
    <row r="51" spans="1:19" ht="12.75">
      <c r="A51" t="str">
        <f>$A$4</f>
        <v>Glossina swynnertoni female</v>
      </c>
      <c r="B51" s="62" t="str">
        <f>Expt</f>
        <v>BerNde02</v>
      </c>
      <c r="C51" s="62" t="str">
        <f>StdT</f>
        <v>NZI-COT</v>
      </c>
      <c r="D51" s="62" t="str">
        <f>StdO</f>
        <v>AO</v>
      </c>
      <c r="E51" s="63">
        <f>$C$9</f>
        <v>0.81</v>
      </c>
      <c r="F51" s="62">
        <f>$C$10</f>
        <v>0.075</v>
      </c>
      <c r="G51" s="5">
        <f>$C$12</f>
        <v>0.22833276686814213</v>
      </c>
      <c r="H51" s="5">
        <f>B18</f>
        <v>0.85</v>
      </c>
      <c r="I51" s="64">
        <f>N</f>
        <v>12</v>
      </c>
      <c r="J51" s="65" t="str">
        <f>IF(ABS(F18)&gt;$C$12,"SIG","NOT")</f>
        <v>NOT</v>
      </c>
      <c r="K51" s="1" t="str">
        <f>A18</f>
        <v>BICON</v>
      </c>
      <c r="L51" s="52">
        <f>E18</f>
        <v>1.0964781961431849</v>
      </c>
      <c r="M51" s="40">
        <f>J18</f>
        <v>0.4483405715268566</v>
      </c>
      <c r="N51" s="40">
        <f>K18</f>
        <v>0.7584741919844218</v>
      </c>
      <c r="O51">
        <f>DF</f>
        <v>30</v>
      </c>
      <c r="P51" s="40">
        <f>$C$11</f>
        <v>2.0422703528311104</v>
      </c>
      <c r="Q51" s="67">
        <f>$F$9</f>
        <v>7.83</v>
      </c>
      <c r="R51" s="67">
        <f>B41</f>
        <v>12.33</v>
      </c>
      <c r="S51" s="64">
        <f>E41</f>
        <v>42</v>
      </c>
    </row>
    <row r="52" spans="1:19" ht="12.75">
      <c r="A52" t="str">
        <f>$A$4</f>
        <v>Glossina swynnertoni female</v>
      </c>
      <c r="B52" s="62" t="str">
        <f>Expt</f>
        <v>BerNde02</v>
      </c>
      <c r="C52" s="62" t="str">
        <f>StdT</f>
        <v>NZI-COT</v>
      </c>
      <c r="D52" s="62" t="str">
        <f>StdO</f>
        <v>AO</v>
      </c>
      <c r="E52" s="63">
        <f>$C$9</f>
        <v>0.81</v>
      </c>
      <c r="F52" s="62">
        <f>$C$10</f>
        <v>0.075</v>
      </c>
      <c r="G52" s="5">
        <f>$C$12</f>
        <v>0.22833276686814213</v>
      </c>
      <c r="H52" s="5">
        <f>B20</f>
        <v>0.99</v>
      </c>
      <c r="I52" s="64">
        <f>N</f>
        <v>12</v>
      </c>
      <c r="J52" s="65" t="str">
        <f>IF(ABS(F20)&gt;$C$12,"SIG","NOT")</f>
        <v>NOT</v>
      </c>
      <c r="K52" s="1" t="str">
        <f>A20</f>
        <v>S1</v>
      </c>
      <c r="L52" s="52">
        <f>E20</f>
        <v>1.513561248436208</v>
      </c>
      <c r="M52" s="40">
        <f>J20</f>
        <v>0.6188822701187369</v>
      </c>
      <c r="N52" s="40">
        <f>K20</f>
        <v>1.0469858397226834</v>
      </c>
      <c r="O52">
        <f>DF</f>
        <v>30</v>
      </c>
      <c r="P52" s="40">
        <f>$P$51</f>
        <v>2.0422703528311104</v>
      </c>
      <c r="Q52" s="67">
        <f>$F$9</f>
        <v>7.83</v>
      </c>
      <c r="R52" s="67">
        <f>B43</f>
        <v>12.5</v>
      </c>
      <c r="S52" s="64">
        <f>E43</f>
        <v>32</v>
      </c>
    </row>
    <row r="53" spans="1:19" ht="12.75">
      <c r="A53" t="str">
        <f>$A$4</f>
        <v>Glossina swynnertoni female</v>
      </c>
      <c r="B53" s="62" t="str">
        <f>Expt</f>
        <v>BerNde02</v>
      </c>
      <c r="C53" s="62" t="str">
        <f>StdT</f>
        <v>NZI-COT</v>
      </c>
      <c r="D53" s="62" t="str">
        <f>StdO</f>
        <v>AO</v>
      </c>
      <c r="E53" s="63">
        <f>$C$9</f>
        <v>0.81</v>
      </c>
      <c r="F53" s="62">
        <f>$C$10</f>
        <v>0.075</v>
      </c>
      <c r="G53" s="5">
        <f>$C$12</f>
        <v>0.22833276686814213</v>
      </c>
      <c r="H53" s="5">
        <f>B21</f>
        <v>1.26</v>
      </c>
      <c r="I53" s="64">
        <f>N</f>
        <v>12</v>
      </c>
      <c r="J53" s="65" t="str">
        <f>IF(ABS(F21)&gt;$C$12,"SIG","NOT")</f>
        <v>SIG</v>
      </c>
      <c r="K53" s="1" t="str">
        <f>A21</f>
        <v>TARGET</v>
      </c>
      <c r="L53" s="52">
        <f>E21</f>
        <v>2.8183829312644537</v>
      </c>
      <c r="M53" s="40">
        <f>J21</f>
        <v>1.1524127142968141</v>
      </c>
      <c r="N53" s="40">
        <f>K21</f>
        <v>1.9495788644157788</v>
      </c>
      <c r="O53">
        <f>DF</f>
        <v>30</v>
      </c>
      <c r="P53" s="40">
        <f>$P$51</f>
        <v>2.0422703528311104</v>
      </c>
      <c r="Q53" s="67">
        <f>$F$9</f>
        <v>7.83</v>
      </c>
      <c r="R53" s="67">
        <f>B44</f>
        <v>29.25</v>
      </c>
      <c r="S53" s="64">
        <f>E44</f>
        <v>97</v>
      </c>
    </row>
    <row r="54" spans="2:14" ht="12.75">
      <c r="B54" s="62"/>
      <c r="C54" s="62"/>
      <c r="D54" s="62"/>
      <c r="E54" s="63"/>
      <c r="F54" s="62"/>
      <c r="G54" s="5"/>
      <c r="H54" s="5"/>
      <c r="I54" s="64"/>
      <c r="J54" s="65"/>
      <c r="K54" s="1"/>
      <c r="L54" s="52"/>
      <c r="M54" s="40"/>
      <c r="N54" s="40"/>
    </row>
    <row r="55" spans="2:14" ht="12.75">
      <c r="B55" s="62"/>
      <c r="C55" s="62"/>
      <c r="D55" s="62"/>
      <c r="E55" s="63"/>
      <c r="F55" s="62"/>
      <c r="G55" s="5"/>
      <c r="H55" s="5"/>
      <c r="I55" s="64"/>
      <c r="J55" s="65"/>
      <c r="K55" s="1"/>
      <c r="L55" s="52"/>
      <c r="M55" s="40"/>
      <c r="N55" s="40"/>
    </row>
    <row r="56" spans="2:14" ht="12.75">
      <c r="B56" s="62"/>
      <c r="C56" s="62"/>
      <c r="D56" s="62"/>
      <c r="E56" s="63"/>
      <c r="F56" s="62"/>
      <c r="G56" s="5"/>
      <c r="H56" s="5"/>
      <c r="I56" s="64"/>
      <c r="J56" s="65"/>
      <c r="K56" s="1"/>
      <c r="L56" s="52"/>
      <c r="M56" s="40"/>
      <c r="N56" s="40"/>
    </row>
    <row r="57" spans="2:14" ht="12.75">
      <c r="B57" s="62"/>
      <c r="C57" s="62"/>
      <c r="D57" s="62"/>
      <c r="E57" s="63"/>
      <c r="F57" s="62"/>
      <c r="G57" s="5"/>
      <c r="H57" s="5"/>
      <c r="I57" s="64"/>
      <c r="J57" s="65"/>
      <c r="K57" s="1"/>
      <c r="L57" s="52"/>
      <c r="M57" s="40"/>
      <c r="N57" s="40"/>
    </row>
  </sheetData>
  <printOptions/>
  <pageMargins left="0.75" right="0.75" top="0.75" bottom="0.75" header="0.5" footer="0.5"/>
  <pageSetup horizontalDpi="300" verticalDpi="300" orientation="landscape" scale="70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S2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4" max="4" width="6.7109375" style="0" customWidth="1"/>
  </cols>
  <sheetData>
    <row r="1" spans="1:19" s="74" customFormat="1" ht="12.75">
      <c r="A1" s="68" t="s">
        <v>92</v>
      </c>
      <c r="B1" s="68" t="s">
        <v>93</v>
      </c>
      <c r="C1" s="68" t="s">
        <v>94</v>
      </c>
      <c r="D1" s="68" t="s">
        <v>95</v>
      </c>
      <c r="E1" s="68" t="s">
        <v>80</v>
      </c>
      <c r="F1" s="68" t="s">
        <v>81</v>
      </c>
      <c r="G1" s="68" t="s">
        <v>82</v>
      </c>
      <c r="H1" s="68" t="s">
        <v>83</v>
      </c>
      <c r="I1" s="68" t="s">
        <v>84</v>
      </c>
      <c r="J1" s="68" t="s">
        <v>96</v>
      </c>
      <c r="K1" s="68" t="s">
        <v>97</v>
      </c>
      <c r="L1" s="68" t="s">
        <v>87</v>
      </c>
      <c r="M1" s="68" t="s">
        <v>88</v>
      </c>
      <c r="N1" s="68" t="s">
        <v>89</v>
      </c>
      <c r="O1" s="68" t="s">
        <v>100</v>
      </c>
      <c r="P1" s="68" t="s">
        <v>101</v>
      </c>
      <c r="Q1" s="68" t="s">
        <v>104</v>
      </c>
      <c r="R1" s="68" t="s">
        <v>105</v>
      </c>
      <c r="S1" s="68" t="s">
        <v>106</v>
      </c>
    </row>
    <row r="2" spans="1:19" ht="12.75">
      <c r="A2" t="str">
        <f>Swyn!A51</f>
        <v>Glossina swynnertoni</v>
      </c>
      <c r="B2" t="str">
        <f>Swyn!B51</f>
        <v>BerNde02</v>
      </c>
      <c r="C2" t="str">
        <f>Swyn!C51</f>
        <v>NZI-COT</v>
      </c>
      <c r="D2" t="str">
        <f>Swyn!D51</f>
        <v>AO</v>
      </c>
      <c r="E2" s="5">
        <f>Swyn!E51</f>
        <v>1.08</v>
      </c>
      <c r="F2" s="5">
        <f>Swyn!F51</f>
        <v>0.06</v>
      </c>
      <c r="G2" s="5">
        <f>Swyn!G51</f>
        <v>0.204227035283111</v>
      </c>
      <c r="H2" s="5">
        <f>Swyn!H51</f>
        <v>1.09</v>
      </c>
      <c r="I2">
        <f>Swyn!I51</f>
        <v>12</v>
      </c>
      <c r="J2" t="str">
        <f>Swyn!J51</f>
        <v>NOT</v>
      </c>
      <c r="K2" t="str">
        <f>Swyn!K51</f>
        <v>BICON</v>
      </c>
      <c r="L2" s="73">
        <f>Swyn!L51</f>
        <v>1.023292992280754</v>
      </c>
      <c r="M2" s="73">
        <f>Swyn!M51</f>
        <v>0.383892502335792</v>
      </c>
      <c r="N2" s="73">
        <f>Swyn!N51</f>
        <v>0.614379428240903</v>
      </c>
      <c r="O2">
        <f>Swyn!O51</f>
        <v>30</v>
      </c>
      <c r="P2" s="5">
        <f>Swyn!P51</f>
        <v>2.0422703528311104</v>
      </c>
      <c r="Q2" s="5">
        <f>Swyn!Q51</f>
        <v>16.33</v>
      </c>
      <c r="R2" s="5">
        <f>Swyn!R51</f>
        <v>19.58</v>
      </c>
      <c r="S2">
        <f>Swyn!S51</f>
        <v>60</v>
      </c>
    </row>
    <row r="3" spans="1:19" ht="12.75">
      <c r="A3" t="str">
        <f>Swyn!A52</f>
        <v>Glossina swynnertoni</v>
      </c>
      <c r="B3" t="str">
        <f>Swyn!B52</f>
        <v>BerNde02</v>
      </c>
      <c r="C3" t="str">
        <f>Swyn!C52</f>
        <v>NZI-COT</v>
      </c>
      <c r="D3" t="str">
        <f>Swyn!D52</f>
        <v>AO</v>
      </c>
      <c r="E3" s="5">
        <f>Swyn!E52</f>
        <v>1.08</v>
      </c>
      <c r="F3" s="5">
        <f>Swyn!F52</f>
        <v>0.06</v>
      </c>
      <c r="G3" s="5">
        <f>Swyn!G52</f>
        <v>0.204227035283111</v>
      </c>
      <c r="H3" s="5">
        <f>Swyn!H52</f>
        <v>1.2</v>
      </c>
      <c r="I3">
        <f>Swyn!I52</f>
        <v>12</v>
      </c>
      <c r="J3" t="str">
        <f>Swyn!J52</f>
        <v>NOT</v>
      </c>
      <c r="K3" t="str">
        <f>Swyn!K52</f>
        <v>S1</v>
      </c>
      <c r="L3" s="73">
        <f>Swyn!L52</f>
        <v>1.3182567385564068</v>
      </c>
      <c r="M3" s="73">
        <f>Swyn!M52</f>
        <v>0.49454934403243944</v>
      </c>
      <c r="N3" s="73">
        <f>Swyn!N52</f>
        <v>0.7914740230008273</v>
      </c>
      <c r="O3">
        <f>Swyn!O52</f>
        <v>30</v>
      </c>
      <c r="P3" s="5">
        <f>Swyn!P52</f>
        <v>2.0422703528311104</v>
      </c>
      <c r="Q3" s="5">
        <f>Swyn!Q52</f>
        <v>16.33</v>
      </c>
      <c r="R3" s="5">
        <f>Swyn!R52</f>
        <v>20</v>
      </c>
      <c r="S3">
        <f>Swyn!S52</f>
        <v>45</v>
      </c>
    </row>
    <row r="4" spans="1:19" ht="12.75">
      <c r="A4" t="str">
        <f>Swyn!A53</f>
        <v>Glossina swynnertoni</v>
      </c>
      <c r="B4" t="str">
        <f>Swyn!B53</f>
        <v>BerNde02</v>
      </c>
      <c r="C4" t="str">
        <f>Swyn!C53</f>
        <v>NZI-COT</v>
      </c>
      <c r="D4" t="str">
        <f>Swyn!D53</f>
        <v>AO</v>
      </c>
      <c r="E4" s="5">
        <f>Swyn!E53</f>
        <v>1.08</v>
      </c>
      <c r="F4" s="5">
        <f>Swyn!F53</f>
        <v>0.06</v>
      </c>
      <c r="G4" s="5">
        <f>Swyn!G53</f>
        <v>0.204227035283111</v>
      </c>
      <c r="H4" s="5">
        <f>Swyn!H53</f>
        <v>1.56</v>
      </c>
      <c r="I4">
        <f>Swyn!I53</f>
        <v>12</v>
      </c>
      <c r="J4" t="str">
        <f>Swyn!J53</f>
        <v>SIG</v>
      </c>
      <c r="K4" t="str">
        <f>Swyn!K53</f>
        <v>TARGET</v>
      </c>
      <c r="L4" s="73">
        <f>Swyn!L53</f>
        <v>3.0199517204020165</v>
      </c>
      <c r="M4" s="73">
        <f>Swyn!M53</f>
        <v>1.1329470949414369</v>
      </c>
      <c r="N4" s="73">
        <f>Swyn!N53</f>
        <v>1.8131622372985716</v>
      </c>
      <c r="O4">
        <f>Swyn!O53</f>
        <v>30</v>
      </c>
      <c r="P4" s="5">
        <f>Swyn!P53</f>
        <v>2.0422703528311104</v>
      </c>
      <c r="Q4" s="5">
        <f>Swyn!Q53</f>
        <v>16.33</v>
      </c>
      <c r="R4" s="5">
        <f>Swyn!R53</f>
        <v>51.83</v>
      </c>
      <c r="S4">
        <f>Swyn!S53</f>
        <v>144</v>
      </c>
    </row>
    <row r="5" spans="1:19" ht="12.75">
      <c r="A5" t="str">
        <f>SwynM!A51</f>
        <v>Glossina swynnertoni male</v>
      </c>
      <c r="B5" t="str">
        <f>SwynM!B51</f>
        <v>BerNde02</v>
      </c>
      <c r="C5" t="str">
        <f>SwynM!C51</f>
        <v>NZI-COT</v>
      </c>
      <c r="D5" t="str">
        <f>SwynM!D51</f>
        <v>AO</v>
      </c>
      <c r="E5" s="5">
        <f>SwynM!E51</f>
        <v>0.78</v>
      </c>
      <c r="F5" s="5">
        <f>SwynM!F51</f>
        <v>0.048</v>
      </c>
      <c r="G5" s="5">
        <f>SwynM!G51</f>
        <v>0.1826662134945137</v>
      </c>
      <c r="H5" s="5">
        <f>SwynM!H51</f>
        <v>0.77</v>
      </c>
      <c r="I5">
        <f>SwynM!I51</f>
        <v>12</v>
      </c>
      <c r="J5" t="str">
        <f>SwynM!J51</f>
        <v>NOT</v>
      </c>
      <c r="K5" t="str">
        <f>SwynM!K51</f>
        <v>BICON</v>
      </c>
      <c r="L5" s="73">
        <f>SwynM!L51</f>
        <v>0.9772372209558107</v>
      </c>
      <c r="M5" s="73">
        <f>SwynM!M51</f>
        <v>0.33553463932119254</v>
      </c>
      <c r="N5" s="73">
        <f>SwynM!N51</f>
        <v>0.5109796155555364</v>
      </c>
      <c r="O5">
        <f>SwynM!O51</f>
        <v>30</v>
      </c>
      <c r="P5" s="5">
        <f>SwynM!P51</f>
        <v>2.0422703528311104</v>
      </c>
      <c r="Q5" s="5">
        <f>SwynM!Q51</f>
        <v>8.5</v>
      </c>
      <c r="R5" s="5">
        <f>SwynM!R51</f>
        <v>7.25</v>
      </c>
      <c r="S5">
        <f>SwynM!S51</f>
        <v>21</v>
      </c>
    </row>
    <row r="6" spans="1:19" ht="12.75">
      <c r="A6" t="str">
        <f>SwynM!A52</f>
        <v>Glossina swynnertoni male</v>
      </c>
      <c r="B6" t="str">
        <f>SwynM!B52</f>
        <v>BerNde02</v>
      </c>
      <c r="C6" t="str">
        <f>SwynM!C52</f>
        <v>NZI-COT</v>
      </c>
      <c r="D6" t="str">
        <f>SwynM!D52</f>
        <v>AO</v>
      </c>
      <c r="E6" s="5">
        <f>SwynM!E52</f>
        <v>0.78</v>
      </c>
      <c r="F6" s="5">
        <f>SwynM!F52</f>
        <v>0.048</v>
      </c>
      <c r="G6" s="5">
        <f>SwynM!G52</f>
        <v>0.1826662134945137</v>
      </c>
      <c r="H6" s="5">
        <f>SwynM!H52</f>
        <v>0.81</v>
      </c>
      <c r="I6">
        <f>SwynM!I52</f>
        <v>12</v>
      </c>
      <c r="J6" t="str">
        <f>SwynM!J52</f>
        <v>NOT</v>
      </c>
      <c r="K6" t="str">
        <f>SwynM!K52</f>
        <v>S1</v>
      </c>
      <c r="L6" s="73">
        <f>SwynM!L52</f>
        <v>1.0715193052376064</v>
      </c>
      <c r="M6" s="73">
        <f>SwynM!M52</f>
        <v>0.36790641606645536</v>
      </c>
      <c r="N6" s="73">
        <f>SwynM!N52</f>
        <v>0.5602780071302729</v>
      </c>
      <c r="O6">
        <f>SwynM!O52</f>
        <v>30</v>
      </c>
      <c r="P6" s="5">
        <f>SwynM!P52</f>
        <v>2.0422703528311104</v>
      </c>
      <c r="Q6" s="5">
        <f>SwynM!Q52</f>
        <v>8.5</v>
      </c>
      <c r="R6" s="5">
        <f>SwynM!R52</f>
        <v>7.5</v>
      </c>
      <c r="S6">
        <f>SwynM!S52</f>
        <v>19</v>
      </c>
    </row>
    <row r="7" spans="1:19" ht="12.75">
      <c r="A7" t="str">
        <f>SwynM!A53</f>
        <v>Glossina swynnertoni male</v>
      </c>
      <c r="B7" t="str">
        <f>SwynM!B53</f>
        <v>BerNde02</v>
      </c>
      <c r="C7" t="str">
        <f>SwynM!C53</f>
        <v>NZI-COT</v>
      </c>
      <c r="D7" t="str">
        <f>SwynM!D53</f>
        <v>AO</v>
      </c>
      <c r="E7" s="5">
        <f>SwynM!E53</f>
        <v>0.78</v>
      </c>
      <c r="F7" s="5">
        <f>SwynM!F53</f>
        <v>0.048</v>
      </c>
      <c r="G7" s="5">
        <f>SwynM!G53</f>
        <v>0.1826662134945137</v>
      </c>
      <c r="H7" s="5">
        <f>SwynM!H53</f>
        <v>1.24</v>
      </c>
      <c r="I7">
        <f>SwynM!I53</f>
        <v>12</v>
      </c>
      <c r="J7" t="str">
        <f>SwynM!J53</f>
        <v>SIG</v>
      </c>
      <c r="K7" t="str">
        <f>SwynM!K53</f>
        <v>TARGET</v>
      </c>
      <c r="L7" s="73">
        <f>SwynM!L53</f>
        <v>2.884031503126606</v>
      </c>
      <c r="M7" s="73">
        <f>SwynM!M53</f>
        <v>0.9902329234308811</v>
      </c>
      <c r="N7" s="73">
        <f>SwynM!N53</f>
        <v>1.508007756065942</v>
      </c>
      <c r="O7">
        <f>SwynM!O53</f>
        <v>30</v>
      </c>
      <c r="P7" s="5">
        <f>SwynM!P53</f>
        <v>2.0422703528311104</v>
      </c>
      <c r="Q7" s="5">
        <f>SwynM!Q53</f>
        <v>8.5</v>
      </c>
      <c r="R7" s="5">
        <f>SwynM!R53</f>
        <v>22.58</v>
      </c>
      <c r="S7">
        <f>SwynM!S53</f>
        <v>65</v>
      </c>
    </row>
    <row r="8" spans="1:19" ht="12.75">
      <c r="A8" t="str">
        <f>SwynF!A51</f>
        <v>Glossina swynnertoni female</v>
      </c>
      <c r="B8" t="str">
        <f>SwynF!B51</f>
        <v>BerNde02</v>
      </c>
      <c r="C8" t="str">
        <f>SwynF!C51</f>
        <v>NZI-COT</v>
      </c>
      <c r="D8" t="str">
        <f>SwynF!D51</f>
        <v>AO</v>
      </c>
      <c r="E8" s="5">
        <f>SwynF!E51</f>
        <v>0.81</v>
      </c>
      <c r="F8" s="5">
        <f>SwynF!F51</f>
        <v>0.075</v>
      </c>
      <c r="G8" s="5">
        <f>SwynF!G51</f>
        <v>0.22833276686814213</v>
      </c>
      <c r="H8" s="5">
        <f>SwynF!H51</f>
        <v>0.85</v>
      </c>
      <c r="I8">
        <f>SwynF!I51</f>
        <v>12</v>
      </c>
      <c r="J8" t="str">
        <f>SwynF!J51</f>
        <v>NOT</v>
      </c>
      <c r="K8" t="str">
        <f>SwynF!K51</f>
        <v>BICON</v>
      </c>
      <c r="L8" s="73">
        <f>SwynF!L51</f>
        <v>1.0964781961431849</v>
      </c>
      <c r="M8" s="73">
        <f>SwynF!M51</f>
        <v>0.4483405715268566</v>
      </c>
      <c r="N8" s="73">
        <f>SwynF!N51</f>
        <v>0.7584741919844218</v>
      </c>
      <c r="O8">
        <f>SwynF!O51</f>
        <v>30</v>
      </c>
      <c r="P8" s="5">
        <f>SwynF!P51</f>
        <v>2.0422703528311104</v>
      </c>
      <c r="Q8" s="5">
        <f>SwynF!Q51</f>
        <v>7.83</v>
      </c>
      <c r="R8" s="5">
        <f>SwynF!R51</f>
        <v>12.33</v>
      </c>
      <c r="S8">
        <f>SwynF!S51</f>
        <v>42</v>
      </c>
    </row>
    <row r="9" spans="1:19" ht="12.75">
      <c r="A9" t="str">
        <f>SwynF!A52</f>
        <v>Glossina swynnertoni female</v>
      </c>
      <c r="B9" t="str">
        <f>SwynF!B52</f>
        <v>BerNde02</v>
      </c>
      <c r="C9" t="str">
        <f>SwynF!C52</f>
        <v>NZI-COT</v>
      </c>
      <c r="D9" t="str">
        <f>SwynF!D52</f>
        <v>AO</v>
      </c>
      <c r="E9" s="5">
        <f>SwynF!E52</f>
        <v>0.81</v>
      </c>
      <c r="F9" s="5">
        <f>SwynF!F52</f>
        <v>0.075</v>
      </c>
      <c r="G9" s="5">
        <f>SwynF!G52</f>
        <v>0.22833276686814213</v>
      </c>
      <c r="H9" s="5">
        <f>SwynF!H52</f>
        <v>0.99</v>
      </c>
      <c r="I9">
        <f>SwynF!I52</f>
        <v>12</v>
      </c>
      <c r="J9" t="str">
        <f>SwynF!J52</f>
        <v>NOT</v>
      </c>
      <c r="K9" t="str">
        <f>SwynF!K52</f>
        <v>S1</v>
      </c>
      <c r="L9" s="73">
        <f>SwynF!L52</f>
        <v>1.513561248436208</v>
      </c>
      <c r="M9" s="73">
        <f>SwynF!M52</f>
        <v>0.6188822701187369</v>
      </c>
      <c r="N9" s="73">
        <f>SwynF!N52</f>
        <v>1.0469858397226834</v>
      </c>
      <c r="O9">
        <f>SwynF!O52</f>
        <v>30</v>
      </c>
      <c r="P9" s="5">
        <f>SwynF!P52</f>
        <v>2.0422703528311104</v>
      </c>
      <c r="Q9" s="5">
        <f>SwynF!Q52</f>
        <v>7.83</v>
      </c>
      <c r="R9" s="5">
        <f>SwynF!R52</f>
        <v>12.5</v>
      </c>
      <c r="S9">
        <f>SwynF!S52</f>
        <v>32</v>
      </c>
    </row>
    <row r="10" spans="1:19" ht="12.75">
      <c r="A10" t="str">
        <f>SwynF!A53</f>
        <v>Glossina swynnertoni female</v>
      </c>
      <c r="B10" t="str">
        <f>SwynF!B53</f>
        <v>BerNde02</v>
      </c>
      <c r="C10" t="str">
        <f>SwynF!C53</f>
        <v>NZI-COT</v>
      </c>
      <c r="D10" t="str">
        <f>SwynF!D53</f>
        <v>AO</v>
      </c>
      <c r="E10" s="5">
        <f>SwynF!E53</f>
        <v>0.81</v>
      </c>
      <c r="F10" s="5">
        <f>SwynF!F53</f>
        <v>0.075</v>
      </c>
      <c r="G10" s="5">
        <f>SwynF!G53</f>
        <v>0.22833276686814213</v>
      </c>
      <c r="H10" s="5">
        <f>SwynF!H53</f>
        <v>1.26</v>
      </c>
      <c r="I10">
        <f>SwynF!I53</f>
        <v>12</v>
      </c>
      <c r="J10" t="str">
        <f>SwynF!J53</f>
        <v>SIG</v>
      </c>
      <c r="K10" t="str">
        <f>SwynF!K53</f>
        <v>TARGET</v>
      </c>
      <c r="L10" s="73">
        <f>SwynF!L53</f>
        <v>2.8183829312644537</v>
      </c>
      <c r="M10" s="73">
        <f>SwynF!M53</f>
        <v>1.1524127142968141</v>
      </c>
      <c r="N10" s="73">
        <f>SwynF!N53</f>
        <v>1.9495788644157788</v>
      </c>
      <c r="O10">
        <f>SwynF!O53</f>
        <v>30</v>
      </c>
      <c r="P10" s="5">
        <f>SwynF!P53</f>
        <v>2.0422703528311104</v>
      </c>
      <c r="Q10" s="5">
        <f>SwynF!Q53</f>
        <v>7.83</v>
      </c>
      <c r="R10" s="5">
        <f>SwynF!R53</f>
        <v>29.25</v>
      </c>
      <c r="S10">
        <f>SwynF!S53</f>
        <v>97</v>
      </c>
    </row>
    <row r="11" spans="5:18" ht="12.75">
      <c r="E11" s="5"/>
      <c r="F11" s="5"/>
      <c r="G11" s="5"/>
      <c r="H11" s="5"/>
      <c r="L11" s="73"/>
      <c r="M11" s="73"/>
      <c r="N11" s="73"/>
      <c r="P11" s="5"/>
      <c r="Q11" s="5"/>
      <c r="R11" s="5"/>
    </row>
    <row r="12" spans="5:18" ht="12.75">
      <c r="E12" s="5"/>
      <c r="F12" s="5"/>
      <c r="G12" s="5"/>
      <c r="H12" s="5"/>
      <c r="L12" s="73"/>
      <c r="M12" s="73"/>
      <c r="N12" s="73"/>
      <c r="P12" s="5"/>
      <c r="Q12" s="5"/>
      <c r="R12" s="5"/>
    </row>
    <row r="13" spans="5:18" ht="12.75">
      <c r="E13" s="5"/>
      <c r="F13" s="5"/>
      <c r="G13" s="5"/>
      <c r="H13" s="5"/>
      <c r="L13" s="73"/>
      <c r="M13" s="73"/>
      <c r="N13" s="73"/>
      <c r="P13" s="5"/>
      <c r="Q13" s="5"/>
      <c r="R13" s="5"/>
    </row>
    <row r="14" spans="5:18" ht="12.75">
      <c r="E14" s="5"/>
      <c r="F14" s="5"/>
      <c r="G14" s="5"/>
      <c r="H14" s="5"/>
      <c r="L14" s="73"/>
      <c r="M14" s="73"/>
      <c r="N14" s="73"/>
      <c r="P14" s="5"/>
      <c r="Q14" s="5"/>
      <c r="R14" s="5"/>
    </row>
    <row r="15" spans="5:18" ht="12.75">
      <c r="E15" s="5"/>
      <c r="F15" s="5"/>
      <c r="G15" s="5"/>
      <c r="H15" s="5"/>
      <c r="L15" s="73"/>
      <c r="M15" s="73"/>
      <c r="N15" s="73"/>
      <c r="P15" s="5"/>
      <c r="Q15" s="5"/>
      <c r="R15" s="5"/>
    </row>
    <row r="16" spans="5:18" ht="12.75">
      <c r="E16" s="5"/>
      <c r="F16" s="5"/>
      <c r="G16" s="5"/>
      <c r="H16" s="5"/>
      <c r="L16" s="73"/>
      <c r="M16" s="73"/>
      <c r="N16" s="73"/>
      <c r="P16" s="5"/>
      <c r="Q16" s="5"/>
      <c r="R16" s="5"/>
    </row>
    <row r="17" spans="5:18" ht="12.75">
      <c r="E17" s="5"/>
      <c r="F17" s="5"/>
      <c r="G17" s="5"/>
      <c r="H17" s="5"/>
      <c r="L17" s="73"/>
      <c r="M17" s="73"/>
      <c r="N17" s="73"/>
      <c r="P17" s="5"/>
      <c r="Q17" s="5"/>
      <c r="R17" s="5"/>
    </row>
    <row r="18" spans="5:18" ht="12.75">
      <c r="E18" s="5"/>
      <c r="F18" s="5"/>
      <c r="G18" s="5"/>
      <c r="H18" s="5"/>
      <c r="L18" s="73"/>
      <c r="M18" s="73"/>
      <c r="N18" s="73"/>
      <c r="P18" s="5"/>
      <c r="Q18" s="5"/>
      <c r="R18" s="5"/>
    </row>
    <row r="19" spans="5:18" ht="12.75">
      <c r="E19" s="5"/>
      <c r="F19" s="5"/>
      <c r="G19" s="5"/>
      <c r="H19" s="5"/>
      <c r="L19" s="73"/>
      <c r="M19" s="73"/>
      <c r="N19" s="73"/>
      <c r="P19" s="5"/>
      <c r="Q19" s="5"/>
      <c r="R19" s="5"/>
    </row>
    <row r="20" spans="5:18" ht="12.75">
      <c r="E20" s="5"/>
      <c r="F20" s="5"/>
      <c r="G20" s="5"/>
      <c r="H20" s="5"/>
      <c r="L20" s="73"/>
      <c r="M20" s="73"/>
      <c r="N20" s="73"/>
      <c r="P20" s="5"/>
      <c r="Q20" s="5"/>
      <c r="R20" s="5"/>
    </row>
    <row r="21" spans="5:18" ht="12.75">
      <c r="E21" s="5"/>
      <c r="F21" s="5"/>
      <c r="G21" s="5"/>
      <c r="H21" s="5"/>
      <c r="L21" s="73"/>
      <c r="M21" s="73"/>
      <c r="N21" s="73"/>
      <c r="P21" s="5"/>
      <c r="Q21" s="5"/>
      <c r="R21" s="5"/>
    </row>
    <row r="22" spans="5:18" ht="12.75">
      <c r="E22" s="5"/>
      <c r="F22" s="5"/>
      <c r="G22" s="5"/>
      <c r="H22" s="5"/>
      <c r="L22" s="73"/>
      <c r="M22" s="73"/>
      <c r="N22" s="73"/>
      <c r="P22" s="5"/>
      <c r="Q22" s="5"/>
      <c r="R22" s="5"/>
    </row>
    <row r="23" spans="5:18" ht="12.75">
      <c r="E23" s="5"/>
      <c r="F23" s="5"/>
      <c r="G23" s="5"/>
      <c r="H23" s="5"/>
      <c r="L23" s="73"/>
      <c r="M23" s="73"/>
      <c r="N23" s="73"/>
      <c r="P23" s="5"/>
      <c r="Q23" s="5"/>
      <c r="R23" s="5"/>
    </row>
    <row r="24" spans="5:18" ht="12.75">
      <c r="E24" s="5"/>
      <c r="F24" s="5"/>
      <c r="G24" s="5"/>
      <c r="H24" s="5"/>
      <c r="L24" s="73"/>
      <c r="M24" s="73"/>
      <c r="N24" s="73"/>
      <c r="P24" s="5"/>
      <c r="Q24" s="5"/>
      <c r="R24" s="5"/>
    </row>
    <row r="25" spans="5:18" ht="12.75">
      <c r="E25" s="5"/>
      <c r="F25" s="5"/>
      <c r="G25" s="5"/>
      <c r="H25" s="5"/>
      <c r="L25" s="73"/>
      <c r="M25" s="73"/>
      <c r="N25" s="73"/>
      <c r="P25" s="5"/>
      <c r="Q25" s="5"/>
      <c r="R25" s="5"/>
    </row>
    <row r="26" spans="5:18" ht="12.75">
      <c r="E26" s="5"/>
      <c r="F26" s="5"/>
      <c r="G26" s="5"/>
      <c r="H26" s="5"/>
      <c r="L26" s="73"/>
      <c r="M26" s="73"/>
      <c r="N26" s="73"/>
      <c r="P26" s="5"/>
      <c r="Q26" s="5"/>
      <c r="R26" s="5"/>
    </row>
    <row r="27" spans="5:18" ht="12.75">
      <c r="E27" s="5"/>
      <c r="F27" s="5"/>
      <c r="G27" s="5"/>
      <c r="H27" s="5"/>
      <c r="L27" s="73"/>
      <c r="M27" s="73"/>
      <c r="N27" s="73"/>
      <c r="P27" s="5"/>
      <c r="Q27" s="5"/>
      <c r="R27" s="5"/>
    </row>
    <row r="28" spans="5:18" ht="12.75">
      <c r="E28" s="5"/>
      <c r="F28" s="5"/>
      <c r="G28" s="5"/>
      <c r="H28" s="5"/>
      <c r="L28" s="73"/>
      <c r="M28" s="73"/>
      <c r="N28" s="73"/>
      <c r="P28" s="5"/>
      <c r="Q28" s="5"/>
      <c r="R28" s="5"/>
    </row>
    <row r="29" spans="5:18" ht="12.75">
      <c r="E29" s="5"/>
      <c r="F29" s="5"/>
      <c r="G29" s="5"/>
      <c r="H29" s="5"/>
      <c r="L29" s="73"/>
      <c r="M29" s="73"/>
      <c r="N29" s="73"/>
      <c r="P29" s="5"/>
      <c r="Q29" s="5"/>
      <c r="R29" s="5"/>
    </row>
    <row r="30" spans="5:18" ht="12.75">
      <c r="E30" s="5"/>
      <c r="F30" s="5"/>
      <c r="G30" s="5"/>
      <c r="H30" s="5"/>
      <c r="L30" s="73"/>
      <c r="M30" s="73"/>
      <c r="N30" s="73"/>
      <c r="P30" s="5"/>
      <c r="Q30" s="5"/>
      <c r="R30" s="5"/>
    </row>
    <row r="31" spans="5:18" ht="12.75">
      <c r="E31" s="5"/>
      <c r="F31" s="5"/>
      <c r="G31" s="5"/>
      <c r="H31" s="5"/>
      <c r="L31" s="73"/>
      <c r="M31" s="73"/>
      <c r="N31" s="73"/>
      <c r="P31" s="5"/>
      <c r="Q31" s="5"/>
      <c r="R31" s="5"/>
    </row>
    <row r="32" spans="5:18" ht="12.75">
      <c r="E32" s="5"/>
      <c r="F32" s="5"/>
      <c r="G32" s="5"/>
      <c r="H32" s="5"/>
      <c r="L32" s="73"/>
      <c r="M32" s="73"/>
      <c r="N32" s="73"/>
      <c r="P32" s="5"/>
      <c r="Q32" s="5"/>
      <c r="R32" s="5"/>
    </row>
    <row r="33" spans="5:18" ht="12.75">
      <c r="E33" s="5"/>
      <c r="F33" s="5"/>
      <c r="G33" s="5"/>
      <c r="H33" s="5"/>
      <c r="L33" s="73"/>
      <c r="M33" s="73"/>
      <c r="N33" s="73"/>
      <c r="P33" s="5"/>
      <c r="Q33" s="5"/>
      <c r="R33" s="5"/>
    </row>
    <row r="34" spans="5:18" ht="12.75">
      <c r="E34" s="5"/>
      <c r="F34" s="5"/>
      <c r="G34" s="5"/>
      <c r="H34" s="5"/>
      <c r="L34" s="73"/>
      <c r="M34" s="73"/>
      <c r="N34" s="73"/>
      <c r="P34" s="5"/>
      <c r="Q34" s="5"/>
      <c r="R34" s="5"/>
    </row>
    <row r="35" spans="5:18" ht="12.75">
      <c r="E35" s="5"/>
      <c r="F35" s="5"/>
      <c r="G35" s="5"/>
      <c r="H35" s="5"/>
      <c r="L35" s="73"/>
      <c r="M35" s="73"/>
      <c r="N35" s="73"/>
      <c r="P35" s="5"/>
      <c r="Q35" s="5"/>
      <c r="R35" s="5"/>
    </row>
    <row r="36" spans="5:18" ht="12.75">
      <c r="E36" s="5"/>
      <c r="F36" s="5"/>
      <c r="G36" s="5"/>
      <c r="H36" s="5"/>
      <c r="L36" s="73"/>
      <c r="M36" s="73"/>
      <c r="N36" s="73"/>
      <c r="P36" s="5"/>
      <c r="Q36" s="5"/>
      <c r="R36" s="5"/>
    </row>
    <row r="37" spans="5:18" ht="12.75">
      <c r="E37" s="5"/>
      <c r="F37" s="5"/>
      <c r="G37" s="5"/>
      <c r="H37" s="5"/>
      <c r="L37" s="73"/>
      <c r="M37" s="73"/>
      <c r="N37" s="73"/>
      <c r="P37" s="5"/>
      <c r="Q37" s="5"/>
      <c r="R37" s="5"/>
    </row>
    <row r="38" spans="5:18" ht="12.75">
      <c r="E38" s="5"/>
      <c r="F38" s="5"/>
      <c r="G38" s="5"/>
      <c r="H38" s="5"/>
      <c r="L38" s="73"/>
      <c r="M38" s="73"/>
      <c r="N38" s="73"/>
      <c r="P38" s="5"/>
      <c r="Q38" s="5"/>
      <c r="R38" s="5"/>
    </row>
    <row r="39" spans="5:18" ht="12.75">
      <c r="E39" s="5"/>
      <c r="F39" s="5"/>
      <c r="G39" s="5"/>
      <c r="H39" s="5"/>
      <c r="L39" s="73"/>
      <c r="M39" s="73"/>
      <c r="N39" s="73"/>
      <c r="P39" s="5"/>
      <c r="Q39" s="5"/>
      <c r="R39" s="5"/>
    </row>
    <row r="40" spans="5:18" ht="12.75">
      <c r="E40" s="5"/>
      <c r="F40" s="5"/>
      <c r="G40" s="5"/>
      <c r="H40" s="5"/>
      <c r="L40" s="73"/>
      <c r="M40" s="73"/>
      <c r="N40" s="73"/>
      <c r="P40" s="5"/>
      <c r="Q40" s="5"/>
      <c r="R40" s="5"/>
    </row>
    <row r="41" spans="5:18" ht="12.75">
      <c r="E41" s="5"/>
      <c r="F41" s="5"/>
      <c r="G41" s="5"/>
      <c r="H41" s="5"/>
      <c r="L41" s="73"/>
      <c r="M41" s="73"/>
      <c r="N41" s="73"/>
      <c r="P41" s="5"/>
      <c r="Q41" s="5"/>
      <c r="R41" s="5"/>
    </row>
    <row r="42" spans="5:18" ht="12.75">
      <c r="E42" s="5"/>
      <c r="F42" s="5"/>
      <c r="G42" s="5"/>
      <c r="H42" s="5"/>
      <c r="L42" s="73"/>
      <c r="M42" s="73"/>
      <c r="N42" s="73"/>
      <c r="P42" s="5"/>
      <c r="Q42" s="5"/>
      <c r="R42" s="5"/>
    </row>
    <row r="43" spans="5:18" ht="12.75">
      <c r="E43" s="5"/>
      <c r="F43" s="5"/>
      <c r="G43" s="5"/>
      <c r="H43" s="5"/>
      <c r="L43" s="73"/>
      <c r="M43" s="73"/>
      <c r="N43" s="73"/>
      <c r="P43" s="5"/>
      <c r="Q43" s="5"/>
      <c r="R43" s="5"/>
    </row>
    <row r="44" spans="5:18" ht="12.75">
      <c r="E44" s="5"/>
      <c r="F44" s="5"/>
      <c r="G44" s="5"/>
      <c r="H44" s="5"/>
      <c r="L44" s="73"/>
      <c r="M44" s="73"/>
      <c r="N44" s="73"/>
      <c r="P44" s="5"/>
      <c r="Q44" s="5"/>
      <c r="R44" s="5"/>
    </row>
    <row r="45" spans="5:18" ht="12.75">
      <c r="E45" s="5"/>
      <c r="F45" s="5"/>
      <c r="G45" s="5"/>
      <c r="H45" s="5"/>
      <c r="L45" s="73"/>
      <c r="M45" s="73"/>
      <c r="N45" s="73"/>
      <c r="P45" s="5"/>
      <c r="Q45" s="5"/>
      <c r="R45" s="5"/>
    </row>
    <row r="46" spans="5:18" ht="12.75">
      <c r="E46" s="5"/>
      <c r="F46" s="5"/>
      <c r="G46" s="5"/>
      <c r="H46" s="5"/>
      <c r="L46" s="73"/>
      <c r="M46" s="73"/>
      <c r="N46" s="73"/>
      <c r="P46" s="5"/>
      <c r="Q46" s="5"/>
      <c r="R46" s="5"/>
    </row>
    <row r="47" spans="5:18" ht="12.75">
      <c r="E47" s="5"/>
      <c r="F47" s="5"/>
      <c r="G47" s="5"/>
      <c r="H47" s="5"/>
      <c r="L47" s="73"/>
      <c r="M47" s="73"/>
      <c r="N47" s="73"/>
      <c r="P47" s="5"/>
      <c r="Q47" s="5"/>
      <c r="R47" s="5"/>
    </row>
    <row r="48" spans="5:18" ht="12.75">
      <c r="E48" s="5"/>
      <c r="F48" s="5"/>
      <c r="G48" s="5"/>
      <c r="H48" s="5"/>
      <c r="L48" s="73"/>
      <c r="M48" s="73"/>
      <c r="N48" s="73"/>
      <c r="P48" s="5"/>
      <c r="Q48" s="5"/>
      <c r="R48" s="5"/>
    </row>
    <row r="49" spans="5:18" ht="12.75">
      <c r="E49" s="5"/>
      <c r="F49" s="5"/>
      <c r="G49" s="5"/>
      <c r="H49" s="5"/>
      <c r="L49" s="73"/>
      <c r="M49" s="73"/>
      <c r="N49" s="73"/>
      <c r="P49" s="5"/>
      <c r="Q49" s="5"/>
      <c r="R49" s="5"/>
    </row>
    <row r="50" spans="5:18" ht="12.75">
      <c r="E50" s="5"/>
      <c r="F50" s="5"/>
      <c r="G50" s="5"/>
      <c r="H50" s="5"/>
      <c r="L50" s="73"/>
      <c r="M50" s="73"/>
      <c r="N50" s="73"/>
      <c r="P50" s="5"/>
      <c r="Q50" s="5"/>
      <c r="R50" s="5"/>
    </row>
    <row r="51" spans="5:18" ht="12.75">
      <c r="E51" s="5"/>
      <c r="F51" s="5"/>
      <c r="G51" s="5"/>
      <c r="H51" s="5"/>
      <c r="L51" s="73"/>
      <c r="M51" s="73"/>
      <c r="N51" s="73"/>
      <c r="P51" s="5"/>
      <c r="Q51" s="5"/>
      <c r="R51" s="5"/>
    </row>
    <row r="52" spans="5:18" ht="12.75">
      <c r="E52" s="5"/>
      <c r="F52" s="5"/>
      <c r="G52" s="5"/>
      <c r="H52" s="5"/>
      <c r="L52" s="73"/>
      <c r="M52" s="73"/>
      <c r="N52" s="73"/>
      <c r="P52" s="5"/>
      <c r="Q52" s="5"/>
      <c r="R52" s="5"/>
    </row>
    <row r="53" spans="5:18" ht="12.75">
      <c r="E53" s="5"/>
      <c r="F53" s="5"/>
      <c r="G53" s="5"/>
      <c r="H53" s="5"/>
      <c r="L53" s="73"/>
      <c r="M53" s="73"/>
      <c r="N53" s="73"/>
      <c r="P53" s="5"/>
      <c r="Q53" s="5"/>
      <c r="R53" s="5"/>
    </row>
    <row r="54" spans="5:18" ht="12.75">
      <c r="E54" s="5"/>
      <c r="F54" s="5"/>
      <c r="G54" s="5"/>
      <c r="H54" s="5"/>
      <c r="L54" s="73"/>
      <c r="M54" s="73"/>
      <c r="N54" s="73"/>
      <c r="P54" s="5"/>
      <c r="Q54" s="5"/>
      <c r="R54" s="5"/>
    </row>
    <row r="55" spans="5:18" ht="12.75">
      <c r="E55" s="5"/>
      <c r="F55" s="5"/>
      <c r="G55" s="5"/>
      <c r="H55" s="5"/>
      <c r="L55" s="73"/>
      <c r="M55" s="73"/>
      <c r="N55" s="73"/>
      <c r="P55" s="5"/>
      <c r="Q55" s="5"/>
      <c r="R55" s="5"/>
    </row>
    <row r="56" spans="5:18" ht="12.75">
      <c r="E56" s="5"/>
      <c r="F56" s="5"/>
      <c r="G56" s="5"/>
      <c r="H56" s="5"/>
      <c r="L56" s="73"/>
      <c r="M56" s="73"/>
      <c r="N56" s="73"/>
      <c r="P56" s="5"/>
      <c r="Q56" s="5"/>
      <c r="R56" s="5"/>
    </row>
    <row r="57" spans="5:18" ht="12.75">
      <c r="E57" s="5"/>
      <c r="F57" s="5"/>
      <c r="G57" s="5"/>
      <c r="H57" s="5"/>
      <c r="L57" s="73"/>
      <c r="M57" s="73"/>
      <c r="N57" s="73"/>
      <c r="P57" s="5"/>
      <c r="Q57" s="5"/>
      <c r="R57" s="5"/>
    </row>
    <row r="58" spans="5:18" ht="12.75">
      <c r="E58" s="5"/>
      <c r="F58" s="5"/>
      <c r="G58" s="5"/>
      <c r="H58" s="5"/>
      <c r="L58" s="73"/>
      <c r="M58" s="73"/>
      <c r="N58" s="73"/>
      <c r="P58" s="5"/>
      <c r="Q58" s="5"/>
      <c r="R58" s="5"/>
    </row>
    <row r="59" spans="5:18" ht="12.75">
      <c r="E59" s="5"/>
      <c r="F59" s="5"/>
      <c r="G59" s="5"/>
      <c r="H59" s="5"/>
      <c r="L59" s="73"/>
      <c r="M59" s="73"/>
      <c r="N59" s="73"/>
      <c r="P59" s="5"/>
      <c r="Q59" s="5"/>
      <c r="R59" s="5"/>
    </row>
    <row r="60" spans="5:18" ht="12.75">
      <c r="E60" s="5"/>
      <c r="F60" s="5"/>
      <c r="G60" s="5"/>
      <c r="H60" s="5"/>
      <c r="L60" s="73"/>
      <c r="M60" s="73"/>
      <c r="N60" s="73"/>
      <c r="P60" s="5"/>
      <c r="Q60" s="5"/>
      <c r="R60" s="5"/>
    </row>
    <row r="61" spans="5:18" ht="12.75">
      <c r="E61" s="5"/>
      <c r="F61" s="5"/>
      <c r="G61" s="5"/>
      <c r="H61" s="5"/>
      <c r="L61" s="73"/>
      <c r="M61" s="73"/>
      <c r="N61" s="73"/>
      <c r="P61" s="5"/>
      <c r="Q61" s="5"/>
      <c r="R61" s="5"/>
    </row>
    <row r="62" spans="5:18" ht="12.75">
      <c r="E62" s="5"/>
      <c r="F62" s="5"/>
      <c r="G62" s="5"/>
      <c r="H62" s="5"/>
      <c r="L62" s="73"/>
      <c r="M62" s="73"/>
      <c r="N62" s="73"/>
      <c r="P62" s="5"/>
      <c r="Q62" s="5"/>
      <c r="R62" s="5"/>
    </row>
    <row r="63" spans="5:18" ht="12.75">
      <c r="E63" s="5"/>
      <c r="F63" s="5"/>
      <c r="G63" s="5"/>
      <c r="H63" s="5"/>
      <c r="L63" s="73"/>
      <c r="M63" s="73"/>
      <c r="N63" s="73"/>
      <c r="P63" s="5"/>
      <c r="Q63" s="5"/>
      <c r="R63" s="5"/>
    </row>
    <row r="64" spans="5:18" ht="12.75">
      <c r="E64" s="5"/>
      <c r="F64" s="5"/>
      <c r="G64" s="5"/>
      <c r="H64" s="5"/>
      <c r="L64" s="73"/>
      <c r="M64" s="73"/>
      <c r="N64" s="73"/>
      <c r="P64" s="5"/>
      <c r="Q64" s="5"/>
      <c r="R64" s="5"/>
    </row>
    <row r="65" spans="5:18" ht="12.75">
      <c r="E65" s="5"/>
      <c r="F65" s="5"/>
      <c r="G65" s="5"/>
      <c r="H65" s="5"/>
      <c r="L65" s="73"/>
      <c r="M65" s="73"/>
      <c r="N65" s="73"/>
      <c r="P65" s="5"/>
      <c r="Q65" s="5"/>
      <c r="R65" s="5"/>
    </row>
    <row r="66" spans="5:18" ht="12.75">
      <c r="E66" s="5"/>
      <c r="F66" s="5"/>
      <c r="G66" s="5"/>
      <c r="H66" s="5"/>
      <c r="L66" s="73"/>
      <c r="M66" s="73"/>
      <c r="N66" s="73"/>
      <c r="P66" s="5"/>
      <c r="Q66" s="5"/>
      <c r="R66" s="5"/>
    </row>
    <row r="67" spans="5:18" ht="12.75">
      <c r="E67" s="5"/>
      <c r="F67" s="5"/>
      <c r="G67" s="5"/>
      <c r="H67" s="5"/>
      <c r="L67" s="73"/>
      <c r="M67" s="73"/>
      <c r="N67" s="73"/>
      <c r="P67" s="5"/>
      <c r="Q67" s="5"/>
      <c r="R67" s="5"/>
    </row>
    <row r="68" spans="5:18" ht="12.75">
      <c r="E68" s="5"/>
      <c r="F68" s="5"/>
      <c r="G68" s="5"/>
      <c r="H68" s="5"/>
      <c r="L68" s="73"/>
      <c r="M68" s="73"/>
      <c r="N68" s="73"/>
      <c r="P68" s="5"/>
      <c r="Q68" s="5"/>
      <c r="R68" s="5"/>
    </row>
    <row r="69" spans="5:18" ht="12.75">
      <c r="E69" s="5"/>
      <c r="F69" s="5"/>
      <c r="G69" s="5"/>
      <c r="H69" s="5"/>
      <c r="L69" s="73"/>
      <c r="M69" s="73"/>
      <c r="N69" s="73"/>
      <c r="P69" s="5"/>
      <c r="Q69" s="5"/>
      <c r="R69" s="5"/>
    </row>
    <row r="70" spans="5:18" ht="12.75">
      <c r="E70" s="5"/>
      <c r="F70" s="5"/>
      <c r="G70" s="5"/>
      <c r="H70" s="5"/>
      <c r="L70" s="73"/>
      <c r="M70" s="73"/>
      <c r="N70" s="73"/>
      <c r="P70" s="5"/>
      <c r="Q70" s="5"/>
      <c r="R70" s="5"/>
    </row>
    <row r="71" spans="5:18" ht="12.75">
      <c r="E71" s="5"/>
      <c r="F71" s="5"/>
      <c r="G71" s="5"/>
      <c r="H71" s="5"/>
      <c r="L71" s="73"/>
      <c r="M71" s="73"/>
      <c r="N71" s="73"/>
      <c r="P71" s="5"/>
      <c r="Q71" s="5"/>
      <c r="R71" s="5"/>
    </row>
    <row r="72" spans="5:18" ht="12.75">
      <c r="E72" s="5"/>
      <c r="F72" s="5"/>
      <c r="G72" s="5"/>
      <c r="H72" s="5"/>
      <c r="L72" s="73"/>
      <c r="M72" s="73"/>
      <c r="N72" s="73"/>
      <c r="P72" s="5"/>
      <c r="Q72" s="5"/>
      <c r="R72" s="5"/>
    </row>
    <row r="73" spans="5:18" ht="12.75">
      <c r="E73" s="5"/>
      <c r="F73" s="5"/>
      <c r="G73" s="5"/>
      <c r="H73" s="5"/>
      <c r="L73" s="73"/>
      <c r="M73" s="73"/>
      <c r="N73" s="73"/>
      <c r="P73" s="5"/>
      <c r="Q73" s="5"/>
      <c r="R73" s="5"/>
    </row>
    <row r="74" spans="5:18" ht="12.75">
      <c r="E74" s="5"/>
      <c r="F74" s="5"/>
      <c r="G74" s="5"/>
      <c r="H74" s="5"/>
      <c r="L74" s="73"/>
      <c r="M74" s="73"/>
      <c r="N74" s="73"/>
      <c r="P74" s="5"/>
      <c r="Q74" s="5"/>
      <c r="R74" s="5"/>
    </row>
    <row r="75" spans="5:18" ht="12.75">
      <c r="E75" s="5"/>
      <c r="F75" s="5"/>
      <c r="G75" s="5"/>
      <c r="H75" s="5"/>
      <c r="L75" s="73"/>
      <c r="M75" s="73"/>
      <c r="N75" s="73"/>
      <c r="P75" s="5"/>
      <c r="Q75" s="5"/>
      <c r="R75" s="5"/>
    </row>
    <row r="76" spans="5:18" ht="12.75">
      <c r="E76" s="5"/>
      <c r="F76" s="5"/>
      <c r="G76" s="5"/>
      <c r="H76" s="5"/>
      <c r="L76" s="73"/>
      <c r="M76" s="73"/>
      <c r="N76" s="73"/>
      <c r="P76" s="5"/>
      <c r="Q76" s="5"/>
      <c r="R76" s="5"/>
    </row>
    <row r="77" spans="5:18" ht="12.75">
      <c r="E77" s="5"/>
      <c r="F77" s="5"/>
      <c r="G77" s="5"/>
      <c r="H77" s="5"/>
      <c r="L77" s="73"/>
      <c r="M77" s="73"/>
      <c r="N77" s="73"/>
      <c r="P77" s="5"/>
      <c r="Q77" s="5"/>
      <c r="R77" s="5"/>
    </row>
    <row r="78" spans="5:18" ht="12.75">
      <c r="E78" s="5"/>
      <c r="F78" s="5"/>
      <c r="G78" s="5"/>
      <c r="H78" s="5"/>
      <c r="L78" s="73"/>
      <c r="M78" s="73"/>
      <c r="N78" s="73"/>
      <c r="P78" s="5"/>
      <c r="Q78" s="5"/>
      <c r="R78" s="5"/>
    </row>
    <row r="79" spans="5:18" ht="12.75">
      <c r="E79" s="5"/>
      <c r="F79" s="5"/>
      <c r="G79" s="5"/>
      <c r="H79" s="5"/>
      <c r="L79" s="73"/>
      <c r="M79" s="73"/>
      <c r="N79" s="73"/>
      <c r="P79" s="5"/>
      <c r="Q79" s="5"/>
      <c r="R79" s="5"/>
    </row>
    <row r="80" spans="5:18" ht="12.75">
      <c r="E80" s="5"/>
      <c r="F80" s="5"/>
      <c r="G80" s="5"/>
      <c r="H80" s="5"/>
      <c r="L80" s="73"/>
      <c r="M80" s="73"/>
      <c r="N80" s="73"/>
      <c r="P80" s="5"/>
      <c r="Q80" s="5"/>
      <c r="R80" s="5"/>
    </row>
    <row r="81" spans="5:18" ht="12.75">
      <c r="E81" s="5"/>
      <c r="F81" s="5"/>
      <c r="G81" s="5"/>
      <c r="H81" s="5"/>
      <c r="L81" s="73"/>
      <c r="M81" s="73"/>
      <c r="N81" s="73"/>
      <c r="P81" s="5"/>
      <c r="Q81" s="5"/>
      <c r="R81" s="5"/>
    </row>
    <row r="82" spans="5:18" ht="12.75">
      <c r="E82" s="5"/>
      <c r="F82" s="5"/>
      <c r="G82" s="5"/>
      <c r="H82" s="5"/>
      <c r="L82" s="73"/>
      <c r="M82" s="73"/>
      <c r="N82" s="73"/>
      <c r="P82" s="5"/>
      <c r="Q82" s="5"/>
      <c r="R82" s="5"/>
    </row>
    <row r="83" spans="5:18" ht="12.75">
      <c r="E83" s="5"/>
      <c r="F83" s="5"/>
      <c r="G83" s="5"/>
      <c r="H83" s="5"/>
      <c r="L83" s="73"/>
      <c r="M83" s="73"/>
      <c r="N83" s="73"/>
      <c r="P83" s="5"/>
      <c r="Q83" s="5"/>
      <c r="R83" s="5"/>
    </row>
    <row r="84" spans="5:18" ht="12.75">
      <c r="E84" s="5"/>
      <c r="F84" s="5"/>
      <c r="G84" s="5"/>
      <c r="H84" s="5"/>
      <c r="L84" s="73"/>
      <c r="M84" s="73"/>
      <c r="N84" s="73"/>
      <c r="P84" s="5"/>
      <c r="Q84" s="5"/>
      <c r="R84" s="5"/>
    </row>
    <row r="85" spans="5:18" ht="12.75">
      <c r="E85" s="5"/>
      <c r="F85" s="5"/>
      <c r="G85" s="5"/>
      <c r="H85" s="5"/>
      <c r="L85" s="73"/>
      <c r="M85" s="73"/>
      <c r="N85" s="73"/>
      <c r="P85" s="5"/>
      <c r="Q85" s="5"/>
      <c r="R85" s="5"/>
    </row>
    <row r="86" spans="5:18" ht="12.75">
      <c r="E86" s="5"/>
      <c r="F86" s="5"/>
      <c r="G86" s="5"/>
      <c r="H86" s="5"/>
      <c r="L86" s="73"/>
      <c r="M86" s="73"/>
      <c r="N86" s="73"/>
      <c r="P86" s="5"/>
      <c r="Q86" s="5"/>
      <c r="R86" s="5"/>
    </row>
    <row r="87" spans="5:18" ht="12.75">
      <c r="E87" s="5"/>
      <c r="F87" s="5"/>
      <c r="G87" s="5"/>
      <c r="H87" s="5"/>
      <c r="L87" s="73"/>
      <c r="M87" s="73"/>
      <c r="N87" s="73"/>
      <c r="P87" s="5"/>
      <c r="Q87" s="5"/>
      <c r="R87" s="5"/>
    </row>
    <row r="88" spans="5:18" ht="12.75">
      <c r="E88" s="5"/>
      <c r="F88" s="5"/>
      <c r="G88" s="5"/>
      <c r="H88" s="5"/>
      <c r="L88" s="73"/>
      <c r="M88" s="73"/>
      <c r="N88" s="73"/>
      <c r="P88" s="5"/>
      <c r="Q88" s="5"/>
      <c r="R88" s="5"/>
    </row>
    <row r="89" spans="5:18" ht="12.75">
      <c r="E89" s="5"/>
      <c r="F89" s="5"/>
      <c r="G89" s="5"/>
      <c r="H89" s="5"/>
      <c r="L89" s="73"/>
      <c r="M89" s="73"/>
      <c r="N89" s="73"/>
      <c r="P89" s="5"/>
      <c r="Q89" s="5"/>
      <c r="R89" s="5"/>
    </row>
    <row r="90" spans="5:18" ht="12.75">
      <c r="E90" s="5"/>
      <c r="F90" s="5"/>
      <c r="G90" s="5"/>
      <c r="H90" s="5"/>
      <c r="L90" s="73"/>
      <c r="M90" s="73"/>
      <c r="N90" s="73"/>
      <c r="P90" s="5"/>
      <c r="Q90" s="5"/>
      <c r="R90" s="5"/>
    </row>
    <row r="91" spans="5:18" ht="12.75">
      <c r="E91" s="5"/>
      <c r="F91" s="5"/>
      <c r="G91" s="5"/>
      <c r="H91" s="5"/>
      <c r="L91" s="73"/>
      <c r="M91" s="73"/>
      <c r="N91" s="73"/>
      <c r="P91" s="5"/>
      <c r="Q91" s="5"/>
      <c r="R91" s="5"/>
    </row>
    <row r="92" spans="5:18" ht="12.75">
      <c r="E92" s="5"/>
      <c r="F92" s="5"/>
      <c r="G92" s="5"/>
      <c r="H92" s="5"/>
      <c r="L92" s="73"/>
      <c r="M92" s="73"/>
      <c r="N92" s="73"/>
      <c r="P92" s="5"/>
      <c r="Q92" s="5"/>
      <c r="R92" s="5"/>
    </row>
    <row r="93" spans="5:18" ht="12.75">
      <c r="E93" s="5"/>
      <c r="F93" s="5"/>
      <c r="G93" s="5"/>
      <c r="H93" s="5"/>
      <c r="L93" s="73"/>
      <c r="M93" s="73"/>
      <c r="N93" s="73"/>
      <c r="P93" s="5"/>
      <c r="Q93" s="5"/>
      <c r="R93" s="5"/>
    </row>
    <row r="94" spans="5:18" ht="12.75">
      <c r="E94" s="5"/>
      <c r="F94" s="5"/>
      <c r="G94" s="5"/>
      <c r="H94" s="5"/>
      <c r="L94" s="73"/>
      <c r="M94" s="73"/>
      <c r="N94" s="73"/>
      <c r="P94" s="5"/>
      <c r="Q94" s="5"/>
      <c r="R94" s="5"/>
    </row>
    <row r="95" spans="5:18" ht="12.75">
      <c r="E95" s="5"/>
      <c r="F95" s="5"/>
      <c r="G95" s="5"/>
      <c r="H95" s="5"/>
      <c r="L95" s="73"/>
      <c r="M95" s="73"/>
      <c r="N95" s="73"/>
      <c r="P95" s="5"/>
      <c r="Q95" s="5"/>
      <c r="R95" s="5"/>
    </row>
    <row r="96" spans="5:18" ht="12.75">
      <c r="E96" s="5"/>
      <c r="F96" s="5"/>
      <c r="G96" s="5"/>
      <c r="H96" s="5"/>
      <c r="L96" s="73"/>
      <c r="M96" s="73"/>
      <c r="N96" s="73"/>
      <c r="P96" s="5"/>
      <c r="Q96" s="5"/>
      <c r="R96" s="5"/>
    </row>
    <row r="97" spans="5:18" ht="12.75">
      <c r="E97" s="5"/>
      <c r="F97" s="5"/>
      <c r="G97" s="5"/>
      <c r="H97" s="5"/>
      <c r="L97" s="73"/>
      <c r="M97" s="73"/>
      <c r="N97" s="73"/>
      <c r="P97" s="5"/>
      <c r="Q97" s="5"/>
      <c r="R97" s="5"/>
    </row>
    <row r="98" spans="5:18" ht="12.75">
      <c r="E98" s="5"/>
      <c r="F98" s="5"/>
      <c r="G98" s="5"/>
      <c r="H98" s="5"/>
      <c r="L98" s="73"/>
      <c r="M98" s="73"/>
      <c r="N98" s="73"/>
      <c r="P98" s="5"/>
      <c r="Q98" s="5"/>
      <c r="R98" s="5"/>
    </row>
    <row r="99" spans="5:18" ht="12.75">
      <c r="E99" s="5"/>
      <c r="F99" s="5"/>
      <c r="G99" s="5"/>
      <c r="H99" s="5"/>
      <c r="L99" s="73"/>
      <c r="M99" s="73"/>
      <c r="N99" s="73"/>
      <c r="P99" s="5"/>
      <c r="Q99" s="5"/>
      <c r="R99" s="5"/>
    </row>
    <row r="100" spans="5:18" ht="12.75">
      <c r="E100" s="5"/>
      <c r="F100" s="5"/>
      <c r="G100" s="5"/>
      <c r="H100" s="5"/>
      <c r="L100" s="73"/>
      <c r="M100" s="73"/>
      <c r="N100" s="73"/>
      <c r="P100" s="5"/>
      <c r="Q100" s="5"/>
      <c r="R100" s="5"/>
    </row>
    <row r="101" spans="5:18" ht="12.75">
      <c r="E101" s="5"/>
      <c r="F101" s="5"/>
      <c r="G101" s="5"/>
      <c r="H101" s="5"/>
      <c r="L101" s="73"/>
      <c r="M101" s="73"/>
      <c r="N101" s="73"/>
      <c r="P101" s="5"/>
      <c r="Q101" s="5"/>
      <c r="R101" s="5"/>
    </row>
    <row r="102" spans="5:18" ht="12.75">
      <c r="E102" s="5"/>
      <c r="F102" s="5"/>
      <c r="G102" s="5"/>
      <c r="H102" s="5"/>
      <c r="L102" s="73"/>
      <c r="M102" s="73"/>
      <c r="N102" s="73"/>
      <c r="P102" s="5"/>
      <c r="Q102" s="5"/>
      <c r="R102" s="5"/>
    </row>
    <row r="103" spans="5:18" ht="12.75">
      <c r="E103" s="5"/>
      <c r="F103" s="5"/>
      <c r="G103" s="5"/>
      <c r="H103" s="5"/>
      <c r="L103" s="73"/>
      <c r="M103" s="73"/>
      <c r="N103" s="73"/>
      <c r="P103" s="5"/>
      <c r="Q103" s="5"/>
      <c r="R103" s="5"/>
    </row>
    <row r="104" spans="5:18" ht="12.75">
      <c r="E104" s="5"/>
      <c r="F104" s="5"/>
      <c r="G104" s="5"/>
      <c r="H104" s="5"/>
      <c r="L104" s="73"/>
      <c r="M104" s="73"/>
      <c r="N104" s="73"/>
      <c r="P104" s="5"/>
      <c r="Q104" s="5"/>
      <c r="R104" s="5"/>
    </row>
    <row r="105" spans="5:18" ht="12.75">
      <c r="E105" s="5"/>
      <c r="F105" s="5"/>
      <c r="G105" s="5"/>
      <c r="H105" s="5"/>
      <c r="L105" s="73"/>
      <c r="M105" s="73"/>
      <c r="N105" s="73"/>
      <c r="P105" s="5"/>
      <c r="Q105" s="5"/>
      <c r="R105" s="5"/>
    </row>
    <row r="106" spans="5:18" ht="12.75">
      <c r="E106" s="5"/>
      <c r="F106" s="5"/>
      <c r="G106" s="5"/>
      <c r="H106" s="5"/>
      <c r="L106" s="73"/>
      <c r="M106" s="73"/>
      <c r="N106" s="73"/>
      <c r="P106" s="5"/>
      <c r="Q106" s="5"/>
      <c r="R106" s="5"/>
    </row>
    <row r="107" spans="5:18" ht="12.75">
      <c r="E107" s="5"/>
      <c r="F107" s="5"/>
      <c r="G107" s="5"/>
      <c r="H107" s="5"/>
      <c r="L107" s="73"/>
      <c r="M107" s="73"/>
      <c r="N107" s="73"/>
      <c r="P107" s="5"/>
      <c r="Q107" s="5"/>
      <c r="R107" s="5"/>
    </row>
    <row r="108" spans="5:18" ht="12.75">
      <c r="E108" s="5"/>
      <c r="F108" s="5"/>
      <c r="G108" s="5"/>
      <c r="H108" s="5"/>
      <c r="L108" s="73"/>
      <c r="M108" s="73"/>
      <c r="N108" s="73"/>
      <c r="P108" s="5"/>
      <c r="Q108" s="5"/>
      <c r="R108" s="5"/>
    </row>
    <row r="109" spans="5:18" ht="12.75">
      <c r="E109" s="5"/>
      <c r="F109" s="5"/>
      <c r="G109" s="5"/>
      <c r="H109" s="5"/>
      <c r="L109" s="73"/>
      <c r="M109" s="73"/>
      <c r="N109" s="73"/>
      <c r="P109" s="5"/>
      <c r="Q109" s="5"/>
      <c r="R109" s="5"/>
    </row>
    <row r="110" spans="5:18" ht="12.75">
      <c r="E110" s="5"/>
      <c r="F110" s="5"/>
      <c r="G110" s="5"/>
      <c r="H110" s="5"/>
      <c r="L110" s="73"/>
      <c r="M110" s="73"/>
      <c r="N110" s="73"/>
      <c r="P110" s="5"/>
      <c r="Q110" s="5"/>
      <c r="R110" s="5"/>
    </row>
    <row r="111" spans="5:18" ht="12.75">
      <c r="E111" s="5"/>
      <c r="F111" s="5"/>
      <c r="G111" s="5"/>
      <c r="H111" s="5"/>
      <c r="L111" s="73"/>
      <c r="M111" s="73"/>
      <c r="N111" s="73"/>
      <c r="P111" s="5"/>
      <c r="Q111" s="5"/>
      <c r="R111" s="5"/>
    </row>
    <row r="112" spans="5:18" ht="12.75">
      <c r="E112" s="5"/>
      <c r="F112" s="5"/>
      <c r="G112" s="5"/>
      <c r="H112" s="5"/>
      <c r="L112" s="73"/>
      <c r="M112" s="73"/>
      <c r="N112" s="73"/>
      <c r="P112" s="5"/>
      <c r="Q112" s="5"/>
      <c r="R112" s="5"/>
    </row>
    <row r="113" spans="5:18" ht="12.75">
      <c r="E113" s="5"/>
      <c r="F113" s="5"/>
      <c r="G113" s="5"/>
      <c r="H113" s="5"/>
      <c r="L113" s="73"/>
      <c r="M113" s="73"/>
      <c r="N113" s="73"/>
      <c r="P113" s="5"/>
      <c r="Q113" s="5"/>
      <c r="R113" s="5"/>
    </row>
    <row r="114" spans="5:18" ht="12.75">
      <c r="E114" s="5"/>
      <c r="F114" s="5"/>
      <c r="G114" s="5"/>
      <c r="H114" s="5"/>
      <c r="L114" s="73"/>
      <c r="M114" s="73"/>
      <c r="N114" s="73"/>
      <c r="P114" s="5"/>
      <c r="Q114" s="5"/>
      <c r="R114" s="5"/>
    </row>
    <row r="115" spans="5:18" ht="12.75">
      <c r="E115" s="5"/>
      <c r="F115" s="5"/>
      <c r="G115" s="5"/>
      <c r="H115" s="5"/>
      <c r="L115" s="73"/>
      <c r="M115" s="73"/>
      <c r="N115" s="73"/>
      <c r="P115" s="5"/>
      <c r="Q115" s="5"/>
      <c r="R115" s="5"/>
    </row>
    <row r="116" spans="5:18" ht="12.75">
      <c r="E116" s="5"/>
      <c r="F116" s="5"/>
      <c r="G116" s="5"/>
      <c r="H116" s="5"/>
      <c r="L116" s="73"/>
      <c r="M116" s="73"/>
      <c r="N116" s="73"/>
      <c r="P116" s="5"/>
      <c r="Q116" s="5"/>
      <c r="R116" s="5"/>
    </row>
    <row r="117" spans="5:18" ht="12.75">
      <c r="E117" s="5"/>
      <c r="F117" s="5"/>
      <c r="G117" s="5"/>
      <c r="H117" s="5"/>
      <c r="L117" s="73"/>
      <c r="M117" s="73"/>
      <c r="N117" s="73"/>
      <c r="P117" s="5"/>
      <c r="Q117" s="5"/>
      <c r="R117" s="5"/>
    </row>
    <row r="118" spans="5:18" ht="12.75">
      <c r="E118" s="5"/>
      <c r="F118" s="5"/>
      <c r="G118" s="5"/>
      <c r="H118" s="5"/>
      <c r="L118" s="73"/>
      <c r="M118" s="73"/>
      <c r="N118" s="73"/>
      <c r="P118" s="5"/>
      <c r="Q118" s="5"/>
      <c r="R118" s="5"/>
    </row>
    <row r="119" spans="5:18" ht="12.75">
      <c r="E119" s="5"/>
      <c r="F119" s="5"/>
      <c r="G119" s="5"/>
      <c r="H119" s="5"/>
      <c r="L119" s="73"/>
      <c r="M119" s="73"/>
      <c r="N119" s="73"/>
      <c r="P119" s="5"/>
      <c r="Q119" s="5"/>
      <c r="R119" s="5"/>
    </row>
    <row r="120" spans="5:18" ht="12.75">
      <c r="E120" s="5"/>
      <c r="F120" s="5"/>
      <c r="G120" s="5"/>
      <c r="H120" s="5"/>
      <c r="L120" s="73"/>
      <c r="M120" s="73"/>
      <c r="N120" s="73"/>
      <c r="P120" s="5"/>
      <c r="Q120" s="5"/>
      <c r="R120" s="5"/>
    </row>
    <row r="121" spans="5:18" ht="12.75">
      <c r="E121" s="5"/>
      <c r="F121" s="5"/>
      <c r="G121" s="5"/>
      <c r="H121" s="5"/>
      <c r="L121" s="73"/>
      <c r="M121" s="73"/>
      <c r="N121" s="73"/>
      <c r="P121" s="5"/>
      <c r="Q121" s="5"/>
      <c r="R121" s="5"/>
    </row>
    <row r="122" spans="5:18" ht="12.75">
      <c r="E122" s="5"/>
      <c r="F122" s="5"/>
      <c r="G122" s="5"/>
      <c r="H122" s="5"/>
      <c r="L122" s="73"/>
      <c r="M122" s="73"/>
      <c r="N122" s="73"/>
      <c r="P122" s="5"/>
      <c r="Q122" s="5"/>
      <c r="R122" s="5"/>
    </row>
    <row r="123" spans="5:18" ht="12.75">
      <c r="E123" s="5"/>
      <c r="F123" s="5"/>
      <c r="G123" s="5"/>
      <c r="H123" s="5"/>
      <c r="L123" s="73"/>
      <c r="M123" s="73"/>
      <c r="N123" s="73"/>
      <c r="P123" s="5"/>
      <c r="Q123" s="5"/>
      <c r="R123" s="5"/>
    </row>
    <row r="124" spans="5:18" ht="12.75">
      <c r="E124" s="5"/>
      <c r="F124" s="5"/>
      <c r="G124" s="5"/>
      <c r="H124" s="5"/>
      <c r="L124" s="73"/>
      <c r="M124" s="73"/>
      <c r="N124" s="73"/>
      <c r="P124" s="5"/>
      <c r="Q124" s="5"/>
      <c r="R124" s="5"/>
    </row>
    <row r="125" spans="5:18" ht="12.75">
      <c r="E125" s="5"/>
      <c r="F125" s="5"/>
      <c r="G125" s="5"/>
      <c r="H125" s="5"/>
      <c r="L125" s="73"/>
      <c r="M125" s="73"/>
      <c r="N125" s="73"/>
      <c r="P125" s="5"/>
      <c r="Q125" s="5"/>
      <c r="R125" s="5"/>
    </row>
    <row r="126" spans="5:18" ht="12.75">
      <c r="E126" s="5"/>
      <c r="F126" s="5"/>
      <c r="G126" s="5"/>
      <c r="H126" s="5"/>
      <c r="L126" s="73"/>
      <c r="M126" s="73"/>
      <c r="N126" s="73"/>
      <c r="P126" s="5"/>
      <c r="Q126" s="5"/>
      <c r="R126" s="5"/>
    </row>
    <row r="127" spans="5:18" ht="12.75">
      <c r="E127" s="5"/>
      <c r="F127" s="5"/>
      <c r="G127" s="5"/>
      <c r="H127" s="5"/>
      <c r="L127" s="73"/>
      <c r="M127" s="73"/>
      <c r="N127" s="73"/>
      <c r="P127" s="5"/>
      <c r="Q127" s="5"/>
      <c r="R127" s="5"/>
    </row>
    <row r="128" spans="5:18" ht="12.75">
      <c r="E128" s="5"/>
      <c r="F128" s="5"/>
      <c r="G128" s="5"/>
      <c r="H128" s="5"/>
      <c r="L128" s="73"/>
      <c r="M128" s="73"/>
      <c r="N128" s="73"/>
      <c r="P128" s="5"/>
      <c r="Q128" s="5"/>
      <c r="R128" s="5"/>
    </row>
    <row r="129" spans="5:18" ht="12.75">
      <c r="E129" s="5"/>
      <c r="F129" s="5"/>
      <c r="G129" s="5"/>
      <c r="H129" s="5"/>
      <c r="L129" s="73"/>
      <c r="M129" s="73"/>
      <c r="N129" s="73"/>
      <c r="P129" s="5"/>
      <c r="Q129" s="5"/>
      <c r="R129" s="5"/>
    </row>
    <row r="130" spans="5:18" ht="12.75">
      <c r="E130" s="5"/>
      <c r="F130" s="5"/>
      <c r="G130" s="5"/>
      <c r="H130" s="5"/>
      <c r="L130" s="73"/>
      <c r="M130" s="73"/>
      <c r="N130" s="73"/>
      <c r="P130" s="5"/>
      <c r="Q130" s="5"/>
      <c r="R130" s="5"/>
    </row>
    <row r="131" spans="5:18" ht="12.75">
      <c r="E131" s="5"/>
      <c r="F131" s="5"/>
      <c r="G131" s="5"/>
      <c r="H131" s="5"/>
      <c r="L131" s="73"/>
      <c r="M131" s="73"/>
      <c r="N131" s="73"/>
      <c r="P131" s="5"/>
      <c r="Q131" s="5"/>
      <c r="R131" s="5"/>
    </row>
    <row r="132" spans="5:18" ht="12.75">
      <c r="E132" s="5"/>
      <c r="F132" s="5"/>
      <c r="G132" s="5"/>
      <c r="H132" s="5"/>
      <c r="L132" s="73"/>
      <c r="M132" s="73"/>
      <c r="N132" s="73"/>
      <c r="P132" s="5"/>
      <c r="Q132" s="5"/>
      <c r="R132" s="5"/>
    </row>
    <row r="133" spans="5:18" ht="12.75">
      <c r="E133" s="5"/>
      <c r="F133" s="5"/>
      <c r="G133" s="5"/>
      <c r="H133" s="5"/>
      <c r="L133" s="73"/>
      <c r="M133" s="73"/>
      <c r="N133" s="73"/>
      <c r="P133" s="5"/>
      <c r="Q133" s="5"/>
      <c r="R133" s="5"/>
    </row>
    <row r="134" spans="5:18" ht="12.75">
      <c r="E134" s="5"/>
      <c r="F134" s="5"/>
      <c r="G134" s="5"/>
      <c r="H134" s="5"/>
      <c r="L134" s="73"/>
      <c r="M134" s="73"/>
      <c r="N134" s="73"/>
      <c r="P134" s="5"/>
      <c r="Q134" s="5"/>
      <c r="R134" s="5"/>
    </row>
    <row r="135" spans="5:18" ht="12.75">
      <c r="E135" s="5"/>
      <c r="F135" s="5"/>
      <c r="G135" s="5"/>
      <c r="H135" s="5"/>
      <c r="L135" s="73"/>
      <c r="M135" s="73"/>
      <c r="N135" s="73"/>
      <c r="P135" s="5"/>
      <c r="Q135" s="5"/>
      <c r="R135" s="5"/>
    </row>
    <row r="136" spans="5:18" ht="12.75">
      <c r="E136" s="5"/>
      <c r="F136" s="5"/>
      <c r="G136" s="5"/>
      <c r="H136" s="5"/>
      <c r="L136" s="73"/>
      <c r="M136" s="73"/>
      <c r="N136" s="73"/>
      <c r="P136" s="5"/>
      <c r="Q136" s="5"/>
      <c r="R136" s="5"/>
    </row>
    <row r="137" spans="5:18" ht="12.75">
      <c r="E137" s="5"/>
      <c r="F137" s="5"/>
      <c r="G137" s="5"/>
      <c r="H137" s="5"/>
      <c r="L137" s="73"/>
      <c r="M137" s="73"/>
      <c r="N137" s="73"/>
      <c r="P137" s="5"/>
      <c r="Q137" s="5"/>
      <c r="R137" s="5"/>
    </row>
    <row r="138" spans="5:18" ht="12.75">
      <c r="E138" s="5"/>
      <c r="F138" s="5"/>
      <c r="G138" s="5"/>
      <c r="H138" s="5"/>
      <c r="L138" s="73"/>
      <c r="M138" s="73"/>
      <c r="N138" s="73"/>
      <c r="P138" s="5"/>
      <c r="Q138" s="5"/>
      <c r="R138" s="5"/>
    </row>
    <row r="139" spans="5:18" ht="12.75">
      <c r="E139" s="5"/>
      <c r="F139" s="5"/>
      <c r="G139" s="5"/>
      <c r="H139" s="5"/>
      <c r="L139" s="73"/>
      <c r="M139" s="73"/>
      <c r="N139" s="73"/>
      <c r="P139" s="5"/>
      <c r="Q139" s="5"/>
      <c r="R139" s="5"/>
    </row>
    <row r="140" spans="5:18" ht="12.75">
      <c r="E140" s="5"/>
      <c r="F140" s="5"/>
      <c r="G140" s="5"/>
      <c r="H140" s="5"/>
      <c r="L140" s="73"/>
      <c r="M140" s="73"/>
      <c r="N140" s="73"/>
      <c r="P140" s="5"/>
      <c r="Q140" s="5"/>
      <c r="R140" s="5"/>
    </row>
    <row r="141" spans="5:18" ht="12.75">
      <c r="E141" s="5"/>
      <c r="F141" s="5"/>
      <c r="G141" s="5"/>
      <c r="H141" s="5"/>
      <c r="L141" s="73"/>
      <c r="M141" s="73"/>
      <c r="N141" s="73"/>
      <c r="P141" s="5"/>
      <c r="Q141" s="5"/>
      <c r="R141" s="5"/>
    </row>
    <row r="142" spans="5:18" ht="12.75">
      <c r="E142" s="5"/>
      <c r="F142" s="5"/>
      <c r="G142" s="5"/>
      <c r="H142" s="5"/>
      <c r="L142" s="73"/>
      <c r="M142" s="73"/>
      <c r="N142" s="73"/>
      <c r="P142" s="5"/>
      <c r="Q142" s="5"/>
      <c r="R142" s="5"/>
    </row>
    <row r="143" spans="5:18" ht="12.75">
      <c r="E143" s="5"/>
      <c r="F143" s="5"/>
      <c r="G143" s="5"/>
      <c r="H143" s="5"/>
      <c r="L143" s="73"/>
      <c r="M143" s="73"/>
      <c r="N143" s="73"/>
      <c r="P143" s="5"/>
      <c r="Q143" s="5"/>
      <c r="R143" s="5"/>
    </row>
    <row r="144" spans="5:18" ht="12.75">
      <c r="E144" s="5"/>
      <c r="F144" s="5"/>
      <c r="G144" s="5"/>
      <c r="H144" s="5"/>
      <c r="L144" s="73"/>
      <c r="M144" s="73"/>
      <c r="N144" s="73"/>
      <c r="P144" s="5"/>
      <c r="Q144" s="5"/>
      <c r="R144" s="5"/>
    </row>
    <row r="145" spans="5:18" ht="12.75">
      <c r="E145" s="5"/>
      <c r="F145" s="5"/>
      <c r="G145" s="5"/>
      <c r="H145" s="5"/>
      <c r="L145" s="73"/>
      <c r="M145" s="73"/>
      <c r="N145" s="73"/>
      <c r="P145" s="5"/>
      <c r="Q145" s="5"/>
      <c r="R145" s="5"/>
    </row>
    <row r="146" spans="5:18" ht="12.75">
      <c r="E146" s="5"/>
      <c r="F146" s="5"/>
      <c r="G146" s="5"/>
      <c r="H146" s="5"/>
      <c r="L146" s="73"/>
      <c r="M146" s="73"/>
      <c r="N146" s="73"/>
      <c r="P146" s="5"/>
      <c r="Q146" s="5"/>
      <c r="R146" s="5"/>
    </row>
    <row r="147" spans="5:18" ht="12.75">
      <c r="E147" s="5"/>
      <c r="F147" s="5"/>
      <c r="G147" s="5"/>
      <c r="H147" s="5"/>
      <c r="L147" s="73"/>
      <c r="M147" s="73"/>
      <c r="N147" s="73"/>
      <c r="P147" s="5"/>
      <c r="Q147" s="5"/>
      <c r="R147" s="5"/>
    </row>
    <row r="148" spans="5:18" ht="12.75">
      <c r="E148" s="5"/>
      <c r="F148" s="5"/>
      <c r="G148" s="5"/>
      <c r="H148" s="5"/>
      <c r="L148" s="73"/>
      <c r="M148" s="73"/>
      <c r="N148" s="73"/>
      <c r="P148" s="5"/>
      <c r="Q148" s="5"/>
      <c r="R148" s="5"/>
    </row>
    <row r="149" spans="5:18" ht="12.75">
      <c r="E149" s="5"/>
      <c r="F149" s="5"/>
      <c r="G149" s="5"/>
      <c r="H149" s="5"/>
      <c r="L149" s="73"/>
      <c r="M149" s="73"/>
      <c r="N149" s="73"/>
      <c r="P149" s="5"/>
      <c r="Q149" s="5"/>
      <c r="R149" s="5"/>
    </row>
    <row r="150" spans="5:18" ht="12.75">
      <c r="E150" s="5"/>
      <c r="F150" s="5"/>
      <c r="G150" s="5"/>
      <c r="H150" s="5"/>
      <c r="L150" s="73"/>
      <c r="M150" s="73"/>
      <c r="N150" s="73"/>
      <c r="P150" s="5"/>
      <c r="Q150" s="5"/>
      <c r="R150" s="5"/>
    </row>
    <row r="151" spans="5:18" ht="12.75">
      <c r="E151" s="5"/>
      <c r="F151" s="5"/>
      <c r="G151" s="5"/>
      <c r="H151" s="5"/>
      <c r="L151" s="73"/>
      <c r="M151" s="73"/>
      <c r="N151" s="73"/>
      <c r="P151" s="5"/>
      <c r="Q151" s="5"/>
      <c r="R151" s="5"/>
    </row>
    <row r="152" spans="5:18" ht="12.75">
      <c r="E152" s="5"/>
      <c r="F152" s="5"/>
      <c r="G152" s="5"/>
      <c r="H152" s="5"/>
      <c r="L152" s="73"/>
      <c r="M152" s="73"/>
      <c r="N152" s="73"/>
      <c r="P152" s="5"/>
      <c r="Q152" s="5"/>
      <c r="R152" s="5"/>
    </row>
    <row r="153" spans="5:18" ht="12.75">
      <c r="E153" s="5"/>
      <c r="F153" s="5"/>
      <c r="G153" s="5"/>
      <c r="H153" s="5"/>
      <c r="L153" s="73"/>
      <c r="M153" s="73"/>
      <c r="N153" s="73"/>
      <c r="P153" s="5"/>
      <c r="Q153" s="5"/>
      <c r="R153" s="5"/>
    </row>
    <row r="154" spans="5:18" ht="12.75">
      <c r="E154" s="5"/>
      <c r="F154" s="5"/>
      <c r="G154" s="5"/>
      <c r="H154" s="5"/>
      <c r="L154" s="73"/>
      <c r="M154" s="73"/>
      <c r="N154" s="73"/>
      <c r="P154" s="5"/>
      <c r="Q154" s="5"/>
      <c r="R154" s="5"/>
    </row>
    <row r="155" spans="5:18" ht="12.75">
      <c r="E155" s="5"/>
      <c r="F155" s="5"/>
      <c r="G155" s="5"/>
      <c r="H155" s="5"/>
      <c r="L155" s="73"/>
      <c r="M155" s="73"/>
      <c r="N155" s="73"/>
      <c r="P155" s="5"/>
      <c r="Q155" s="5"/>
      <c r="R155" s="5"/>
    </row>
    <row r="156" spans="5:18" ht="12.75">
      <c r="E156" s="5"/>
      <c r="F156" s="5"/>
      <c r="G156" s="5"/>
      <c r="H156" s="5"/>
      <c r="L156" s="73"/>
      <c r="M156" s="73"/>
      <c r="N156" s="73"/>
      <c r="P156" s="5"/>
      <c r="Q156" s="5"/>
      <c r="R156" s="5"/>
    </row>
    <row r="157" spans="5:18" ht="12.75">
      <c r="E157" s="5"/>
      <c r="F157" s="5"/>
      <c r="G157" s="5"/>
      <c r="H157" s="5"/>
      <c r="L157" s="73"/>
      <c r="M157" s="73"/>
      <c r="N157" s="73"/>
      <c r="P157" s="5"/>
      <c r="Q157" s="5"/>
      <c r="R157" s="5"/>
    </row>
    <row r="158" spans="5:18" ht="12.75">
      <c r="E158" s="5"/>
      <c r="F158" s="5"/>
      <c r="G158" s="5"/>
      <c r="H158" s="5"/>
      <c r="L158" s="73"/>
      <c r="M158" s="73"/>
      <c r="N158" s="73"/>
      <c r="P158" s="5"/>
      <c r="Q158" s="5"/>
      <c r="R158" s="5"/>
    </row>
    <row r="159" spans="5:18" ht="12.75">
      <c r="E159" s="5"/>
      <c r="F159" s="5"/>
      <c r="G159" s="5"/>
      <c r="H159" s="5"/>
      <c r="L159" s="73"/>
      <c r="M159" s="73"/>
      <c r="N159" s="73"/>
      <c r="P159" s="5"/>
      <c r="Q159" s="5"/>
      <c r="R159" s="5"/>
    </row>
    <row r="160" spans="5:18" ht="12.75">
      <c r="E160" s="5"/>
      <c r="F160" s="5"/>
      <c r="G160" s="5"/>
      <c r="H160" s="5"/>
      <c r="L160" s="73"/>
      <c r="M160" s="73"/>
      <c r="N160" s="73"/>
      <c r="P160" s="5"/>
      <c r="Q160" s="5"/>
      <c r="R160" s="5"/>
    </row>
    <row r="161" spans="5:18" ht="12.75">
      <c r="E161" s="5"/>
      <c r="F161" s="5"/>
      <c r="G161" s="5"/>
      <c r="H161" s="5"/>
      <c r="L161" s="73"/>
      <c r="M161" s="73"/>
      <c r="N161" s="73"/>
      <c r="P161" s="5"/>
      <c r="Q161" s="5"/>
      <c r="R161" s="5"/>
    </row>
    <row r="162" spans="5:18" ht="12.75">
      <c r="E162" s="5"/>
      <c r="F162" s="5"/>
      <c r="G162" s="5"/>
      <c r="H162" s="5"/>
      <c r="L162" s="73"/>
      <c r="M162" s="73"/>
      <c r="N162" s="73"/>
      <c r="P162" s="5"/>
      <c r="Q162" s="5"/>
      <c r="R162" s="5"/>
    </row>
    <row r="163" spans="5:18" ht="12.75">
      <c r="E163" s="5"/>
      <c r="F163" s="5"/>
      <c r="G163" s="5"/>
      <c r="H163" s="5"/>
      <c r="L163" s="73"/>
      <c r="M163" s="73"/>
      <c r="N163" s="73"/>
      <c r="P163" s="5"/>
      <c r="Q163" s="5"/>
      <c r="R163" s="5"/>
    </row>
    <row r="164" spans="5:18" ht="12.75">
      <c r="E164" s="5"/>
      <c r="F164" s="5"/>
      <c r="G164" s="5"/>
      <c r="H164" s="5"/>
      <c r="L164" s="73"/>
      <c r="M164" s="73"/>
      <c r="N164" s="73"/>
      <c r="P164" s="5"/>
      <c r="Q164" s="5"/>
      <c r="R164" s="5"/>
    </row>
    <row r="165" spans="5:18" ht="12.75">
      <c r="E165" s="5"/>
      <c r="F165" s="5"/>
      <c r="G165" s="5"/>
      <c r="H165" s="5"/>
      <c r="L165" s="73"/>
      <c r="M165" s="73"/>
      <c r="N165" s="73"/>
      <c r="P165" s="5"/>
      <c r="Q165" s="5"/>
      <c r="R165" s="5"/>
    </row>
    <row r="166" spans="5:18" ht="12.75">
      <c r="E166" s="5"/>
      <c r="F166" s="5"/>
      <c r="G166" s="5"/>
      <c r="H166" s="5"/>
      <c r="L166" s="73"/>
      <c r="M166" s="73"/>
      <c r="N166" s="73"/>
      <c r="P166" s="5"/>
      <c r="Q166" s="5"/>
      <c r="R166" s="5"/>
    </row>
    <row r="167" spans="5:18" ht="12.75">
      <c r="E167" s="5"/>
      <c r="F167" s="5"/>
      <c r="G167" s="5"/>
      <c r="H167" s="5"/>
      <c r="L167" s="73"/>
      <c r="M167" s="73"/>
      <c r="N167" s="73"/>
      <c r="P167" s="5"/>
      <c r="Q167" s="5"/>
      <c r="R167" s="5"/>
    </row>
    <row r="168" spans="5:18" ht="12.75">
      <c r="E168" s="5"/>
      <c r="F168" s="5"/>
      <c r="G168" s="5"/>
      <c r="H168" s="5"/>
      <c r="L168" s="73"/>
      <c r="M168" s="73"/>
      <c r="N168" s="73"/>
      <c r="P168" s="5"/>
      <c r="Q168" s="5"/>
      <c r="R168" s="5"/>
    </row>
    <row r="169" spans="5:18" ht="12.75">
      <c r="E169" s="5"/>
      <c r="F169" s="5"/>
      <c r="G169" s="5"/>
      <c r="H169" s="5"/>
      <c r="L169" s="73"/>
      <c r="M169" s="73"/>
      <c r="N169" s="73"/>
      <c r="P169" s="5"/>
      <c r="Q169" s="5"/>
      <c r="R169" s="5"/>
    </row>
    <row r="170" spans="5:18" ht="12.75">
      <c r="E170" s="5"/>
      <c r="F170" s="5"/>
      <c r="G170" s="5"/>
      <c r="H170" s="5"/>
      <c r="L170" s="73"/>
      <c r="M170" s="73"/>
      <c r="N170" s="73"/>
      <c r="P170" s="5"/>
      <c r="Q170" s="5"/>
      <c r="R170" s="5"/>
    </row>
    <row r="171" spans="5:18" ht="12.75">
      <c r="E171" s="5"/>
      <c r="F171" s="5"/>
      <c r="G171" s="5"/>
      <c r="H171" s="5"/>
      <c r="L171" s="73"/>
      <c r="M171" s="73"/>
      <c r="N171" s="73"/>
      <c r="P171" s="5"/>
      <c r="Q171" s="5"/>
      <c r="R171" s="5"/>
    </row>
    <row r="172" spans="5:18" ht="12.75">
      <c r="E172" s="5"/>
      <c r="F172" s="5"/>
      <c r="G172" s="5"/>
      <c r="H172" s="5"/>
      <c r="L172" s="73"/>
      <c r="M172" s="73"/>
      <c r="N172" s="73"/>
      <c r="P172" s="5"/>
      <c r="Q172" s="5"/>
      <c r="R172" s="5"/>
    </row>
    <row r="173" spans="5:18" ht="12.75">
      <c r="E173" s="5"/>
      <c r="F173" s="5"/>
      <c r="G173" s="5"/>
      <c r="H173" s="5"/>
      <c r="L173" s="73"/>
      <c r="M173" s="73"/>
      <c r="N173" s="73"/>
      <c r="P173" s="5"/>
      <c r="Q173" s="5"/>
      <c r="R173" s="5"/>
    </row>
    <row r="174" spans="5:18" ht="12.75">
      <c r="E174" s="5"/>
      <c r="F174" s="5"/>
      <c r="G174" s="5"/>
      <c r="H174" s="5"/>
      <c r="L174" s="73"/>
      <c r="M174" s="73"/>
      <c r="N174" s="73"/>
      <c r="P174" s="5"/>
      <c r="Q174" s="5"/>
      <c r="R174" s="5"/>
    </row>
    <row r="175" spans="5:18" ht="12.75">
      <c r="E175" s="5"/>
      <c r="F175" s="5"/>
      <c r="G175" s="5"/>
      <c r="H175" s="5"/>
      <c r="L175" s="73"/>
      <c r="M175" s="73"/>
      <c r="N175" s="73"/>
      <c r="P175" s="5"/>
      <c r="Q175" s="5"/>
      <c r="R175" s="5"/>
    </row>
    <row r="176" spans="5:18" ht="12.75">
      <c r="E176" s="5"/>
      <c r="F176" s="5"/>
      <c r="G176" s="5"/>
      <c r="H176" s="5"/>
      <c r="L176" s="73"/>
      <c r="M176" s="73"/>
      <c r="N176" s="73"/>
      <c r="P176" s="5"/>
      <c r="Q176" s="5"/>
      <c r="R176" s="5"/>
    </row>
    <row r="177" spans="5:18" ht="12.75">
      <c r="E177" s="5"/>
      <c r="F177" s="5"/>
      <c r="G177" s="5"/>
      <c r="H177" s="5"/>
      <c r="L177" s="73"/>
      <c r="M177" s="73"/>
      <c r="N177" s="73"/>
      <c r="P177" s="5"/>
      <c r="Q177" s="5"/>
      <c r="R177" s="5"/>
    </row>
    <row r="178" spans="5:18" ht="12.75">
      <c r="E178" s="5"/>
      <c r="F178" s="5"/>
      <c r="G178" s="5"/>
      <c r="H178" s="5"/>
      <c r="L178" s="73"/>
      <c r="M178" s="73"/>
      <c r="N178" s="73"/>
      <c r="P178" s="5"/>
      <c r="Q178" s="5"/>
      <c r="R178" s="5"/>
    </row>
    <row r="179" spans="5:18" ht="12.75">
      <c r="E179" s="5"/>
      <c r="F179" s="5"/>
      <c r="G179" s="5"/>
      <c r="H179" s="5"/>
      <c r="L179" s="73"/>
      <c r="M179" s="73"/>
      <c r="N179" s="73"/>
      <c r="P179" s="5"/>
      <c r="Q179" s="5"/>
      <c r="R179" s="5"/>
    </row>
    <row r="180" spans="5:18" ht="12.75">
      <c r="E180" s="5"/>
      <c r="F180" s="5"/>
      <c r="G180" s="5"/>
      <c r="H180" s="5"/>
      <c r="L180" s="73"/>
      <c r="M180" s="73"/>
      <c r="N180" s="73"/>
      <c r="P180" s="5"/>
      <c r="Q180" s="5"/>
      <c r="R180" s="5"/>
    </row>
    <row r="181" spans="5:18" ht="12.75">
      <c r="E181" s="5"/>
      <c r="F181" s="5"/>
      <c r="G181" s="5"/>
      <c r="H181" s="5"/>
      <c r="L181" s="73"/>
      <c r="M181" s="73"/>
      <c r="N181" s="73"/>
      <c r="P181" s="5"/>
      <c r="Q181" s="5"/>
      <c r="R181" s="5"/>
    </row>
    <row r="182" spans="5:18" ht="12.75">
      <c r="E182" s="5"/>
      <c r="F182" s="5"/>
      <c r="G182" s="5"/>
      <c r="H182" s="5"/>
      <c r="L182" s="73"/>
      <c r="M182" s="73"/>
      <c r="N182" s="73"/>
      <c r="P182" s="5"/>
      <c r="Q182" s="5"/>
      <c r="R182" s="5"/>
    </row>
    <row r="183" spans="5:18" ht="12.75">
      <c r="E183" s="5"/>
      <c r="F183" s="5"/>
      <c r="G183" s="5"/>
      <c r="H183" s="5"/>
      <c r="L183" s="73"/>
      <c r="M183" s="73"/>
      <c r="N183" s="73"/>
      <c r="P183" s="5"/>
      <c r="Q183" s="5"/>
      <c r="R183" s="5"/>
    </row>
    <row r="184" spans="5:18" ht="12.75">
      <c r="E184" s="5"/>
      <c r="F184" s="5"/>
      <c r="G184" s="5"/>
      <c r="H184" s="5"/>
      <c r="L184" s="73"/>
      <c r="M184" s="73"/>
      <c r="N184" s="73"/>
      <c r="P184" s="5"/>
      <c r="Q184" s="5"/>
      <c r="R184" s="5"/>
    </row>
    <row r="185" spans="5:18" ht="12.75">
      <c r="E185" s="5"/>
      <c r="F185" s="5"/>
      <c r="G185" s="5"/>
      <c r="H185" s="5"/>
      <c r="L185" s="73"/>
      <c r="M185" s="73"/>
      <c r="N185" s="73"/>
      <c r="P185" s="5"/>
      <c r="Q185" s="5"/>
      <c r="R185" s="5"/>
    </row>
    <row r="186" spans="5:18" ht="12.75">
      <c r="E186" s="5"/>
      <c r="F186" s="5"/>
      <c r="G186" s="5"/>
      <c r="H186" s="5"/>
      <c r="L186" s="73"/>
      <c r="M186" s="73"/>
      <c r="N186" s="73"/>
      <c r="P186" s="5"/>
      <c r="Q186" s="5"/>
      <c r="R186" s="5"/>
    </row>
    <row r="187" spans="5:18" ht="12.75">
      <c r="E187" s="5"/>
      <c r="F187" s="5"/>
      <c r="G187" s="5"/>
      <c r="H187" s="5"/>
      <c r="L187" s="73"/>
      <c r="M187" s="73"/>
      <c r="N187" s="73"/>
      <c r="P187" s="5"/>
      <c r="Q187" s="5"/>
      <c r="R187" s="5"/>
    </row>
    <row r="188" spans="5:18" ht="12.75">
      <c r="E188" s="5"/>
      <c r="F188" s="5"/>
      <c r="G188" s="5"/>
      <c r="H188" s="5"/>
      <c r="L188" s="73"/>
      <c r="M188" s="73"/>
      <c r="N188" s="73"/>
      <c r="P188" s="5"/>
      <c r="Q188" s="5"/>
      <c r="R188" s="5"/>
    </row>
    <row r="189" spans="5:18" ht="12.75">
      <c r="E189" s="5"/>
      <c r="F189" s="5"/>
      <c r="G189" s="5"/>
      <c r="H189" s="5"/>
      <c r="L189" s="73"/>
      <c r="M189" s="73"/>
      <c r="N189" s="73"/>
      <c r="P189" s="5"/>
      <c r="Q189" s="5"/>
      <c r="R189" s="5"/>
    </row>
    <row r="190" spans="5:18" ht="12.75">
      <c r="E190" s="5"/>
      <c r="F190" s="5"/>
      <c r="G190" s="5"/>
      <c r="H190" s="5"/>
      <c r="L190" s="73"/>
      <c r="M190" s="73"/>
      <c r="N190" s="73"/>
      <c r="P190" s="5"/>
      <c r="Q190" s="5"/>
      <c r="R190" s="5"/>
    </row>
    <row r="191" spans="5:18" ht="12.75">
      <c r="E191" s="5"/>
      <c r="F191" s="5"/>
      <c r="G191" s="5"/>
      <c r="H191" s="5"/>
      <c r="L191" s="73"/>
      <c r="M191" s="73"/>
      <c r="N191" s="73"/>
      <c r="P191" s="5"/>
      <c r="Q191" s="5"/>
      <c r="R191" s="5"/>
    </row>
    <row r="192" spans="5:18" ht="12.75">
      <c r="E192" s="5"/>
      <c r="F192" s="5"/>
      <c r="G192" s="5"/>
      <c r="H192" s="5"/>
      <c r="L192" s="73"/>
      <c r="M192" s="73"/>
      <c r="N192" s="73"/>
      <c r="P192" s="5"/>
      <c r="Q192" s="5"/>
      <c r="R192" s="5"/>
    </row>
    <row r="193" spans="5:18" ht="12.75">
      <c r="E193" s="5"/>
      <c r="F193" s="5"/>
      <c r="G193" s="5"/>
      <c r="H193" s="5"/>
      <c r="L193" s="73"/>
      <c r="M193" s="73"/>
      <c r="N193" s="73"/>
      <c r="P193" s="5"/>
      <c r="Q193" s="5"/>
      <c r="R193" s="5"/>
    </row>
    <row r="194" spans="5:18" ht="12.75">
      <c r="E194" s="5"/>
      <c r="F194" s="5"/>
      <c r="G194" s="5"/>
      <c r="H194" s="5"/>
      <c r="L194" s="73"/>
      <c r="M194" s="73"/>
      <c r="N194" s="73"/>
      <c r="P194" s="5"/>
      <c r="Q194" s="5"/>
      <c r="R194" s="5"/>
    </row>
    <row r="195" spans="5:18" ht="12.75">
      <c r="E195" s="5"/>
      <c r="F195" s="5"/>
      <c r="G195" s="5"/>
      <c r="H195" s="5"/>
      <c r="L195" s="73"/>
      <c r="M195" s="73"/>
      <c r="N195" s="73"/>
      <c r="P195" s="5"/>
      <c r="Q195" s="5"/>
      <c r="R195" s="5"/>
    </row>
    <row r="196" spans="5:18" ht="12.75">
      <c r="E196" s="5"/>
      <c r="F196" s="5"/>
      <c r="G196" s="5"/>
      <c r="H196" s="5"/>
      <c r="L196" s="73"/>
      <c r="M196" s="73"/>
      <c r="N196" s="73"/>
      <c r="P196" s="5"/>
      <c r="Q196" s="5"/>
      <c r="R196" s="5"/>
    </row>
    <row r="197" spans="5:18" ht="12.75">
      <c r="E197" s="5"/>
      <c r="F197" s="5"/>
      <c r="G197" s="5"/>
      <c r="H197" s="5"/>
      <c r="L197" s="73"/>
      <c r="M197" s="73"/>
      <c r="N197" s="73"/>
      <c r="P197" s="5"/>
      <c r="Q197" s="5"/>
      <c r="R197" s="5"/>
    </row>
    <row r="198" spans="5:18" ht="12.75">
      <c r="E198" s="5"/>
      <c r="F198" s="5"/>
      <c r="G198" s="5"/>
      <c r="H198" s="5"/>
      <c r="L198" s="73"/>
      <c r="M198" s="73"/>
      <c r="N198" s="73"/>
      <c r="P198" s="5"/>
      <c r="Q198" s="5"/>
      <c r="R198" s="5"/>
    </row>
    <row r="199" spans="5:18" ht="12.75">
      <c r="E199" s="5"/>
      <c r="F199" s="5"/>
      <c r="G199" s="5"/>
      <c r="H199" s="5"/>
      <c r="L199" s="73"/>
      <c r="M199" s="73"/>
      <c r="N199" s="73"/>
      <c r="P199" s="5"/>
      <c r="Q199" s="5"/>
      <c r="R199" s="5"/>
    </row>
    <row r="200" spans="5:18" ht="12.75">
      <c r="E200" s="5"/>
      <c r="F200" s="5"/>
      <c r="G200" s="5"/>
      <c r="H200" s="5"/>
      <c r="L200" s="73"/>
      <c r="M200" s="73"/>
      <c r="N200" s="73"/>
      <c r="P200" s="5"/>
      <c r="Q200" s="5"/>
      <c r="R200" s="5"/>
    </row>
    <row r="201" spans="5:18" ht="12.75">
      <c r="E201" s="5"/>
      <c r="F201" s="5"/>
      <c r="G201" s="5"/>
      <c r="H201" s="5"/>
      <c r="L201" s="73"/>
      <c r="M201" s="73"/>
      <c r="N201" s="73"/>
      <c r="P201" s="5"/>
      <c r="Q201" s="5"/>
      <c r="R201" s="5"/>
    </row>
    <row r="202" spans="5:18" ht="12.75">
      <c r="E202" s="5"/>
      <c r="F202" s="5"/>
      <c r="G202" s="5"/>
      <c r="H202" s="5"/>
      <c r="L202" s="73"/>
      <c r="M202" s="73"/>
      <c r="N202" s="73"/>
      <c r="P202" s="5"/>
      <c r="Q202" s="5"/>
      <c r="R202" s="5"/>
    </row>
    <row r="203" spans="5:18" ht="12.75">
      <c r="E203" s="5"/>
      <c r="F203" s="5"/>
      <c r="G203" s="5"/>
      <c r="H203" s="5"/>
      <c r="L203" s="73"/>
      <c r="M203" s="73"/>
      <c r="N203" s="73"/>
      <c r="P203" s="5"/>
      <c r="Q203" s="5"/>
      <c r="R203" s="5"/>
    </row>
    <row r="204" spans="5:18" ht="12.75">
      <c r="E204" s="5"/>
      <c r="F204" s="5"/>
      <c r="G204" s="5"/>
      <c r="H204" s="5"/>
      <c r="L204" s="73"/>
      <c r="M204" s="73"/>
      <c r="N204" s="73"/>
      <c r="P204" s="5"/>
      <c r="Q204" s="5"/>
      <c r="R204" s="5"/>
    </row>
    <row r="205" spans="5:18" ht="12.75">
      <c r="E205" s="5"/>
      <c r="F205" s="5"/>
      <c r="G205" s="5"/>
      <c r="H205" s="5"/>
      <c r="L205" s="73"/>
      <c r="M205" s="73"/>
      <c r="N205" s="73"/>
      <c r="P205" s="5"/>
      <c r="Q205" s="5"/>
      <c r="R205" s="5"/>
    </row>
    <row r="206" spans="5:18" ht="12.75">
      <c r="E206" s="5"/>
      <c r="F206" s="5"/>
      <c r="G206" s="5"/>
      <c r="H206" s="5"/>
      <c r="L206" s="73"/>
      <c r="M206" s="73"/>
      <c r="N206" s="73"/>
      <c r="P206" s="5"/>
      <c r="Q206" s="5"/>
      <c r="R206" s="5"/>
    </row>
    <row r="207" spans="5:18" ht="12.75">
      <c r="E207" s="5"/>
      <c r="F207" s="5"/>
      <c r="G207" s="5"/>
      <c r="H207" s="5"/>
      <c r="L207" s="73"/>
      <c r="M207" s="73"/>
      <c r="N207" s="73"/>
      <c r="P207" s="5"/>
      <c r="Q207" s="5"/>
      <c r="R207" s="5"/>
    </row>
    <row r="208" spans="5:18" ht="12.75">
      <c r="E208" s="5"/>
      <c r="F208" s="5"/>
      <c r="G208" s="5"/>
      <c r="H208" s="5"/>
      <c r="L208" s="73"/>
      <c r="M208" s="73"/>
      <c r="N208" s="73"/>
      <c r="P208" s="5"/>
      <c r="Q208" s="5"/>
      <c r="R208" s="5"/>
    </row>
    <row r="209" spans="5:18" ht="12.75">
      <c r="E209" s="5"/>
      <c r="F209" s="5"/>
      <c r="G209" s="5"/>
      <c r="H209" s="5"/>
      <c r="L209" s="73"/>
      <c r="M209" s="73"/>
      <c r="N209" s="73"/>
      <c r="P209" s="5"/>
      <c r="Q209" s="5"/>
      <c r="R209" s="5"/>
    </row>
    <row r="210" spans="5:18" ht="12.75">
      <c r="E210" s="5"/>
      <c r="F210" s="5"/>
      <c r="G210" s="5"/>
      <c r="H210" s="5"/>
      <c r="L210" s="73"/>
      <c r="M210" s="73"/>
      <c r="N210" s="73"/>
      <c r="P210" s="5"/>
      <c r="Q210" s="5"/>
      <c r="R210" s="5"/>
    </row>
    <row r="211" spans="5:18" ht="12.75">
      <c r="E211" s="5"/>
      <c r="F211" s="5"/>
      <c r="G211" s="5"/>
      <c r="H211" s="5"/>
      <c r="L211" s="73"/>
      <c r="M211" s="73"/>
      <c r="N211" s="73"/>
      <c r="P211" s="5"/>
      <c r="Q211" s="5"/>
      <c r="R211" s="5"/>
    </row>
    <row r="212" spans="5:18" ht="12.75">
      <c r="E212" s="5"/>
      <c r="F212" s="5"/>
      <c r="G212" s="5"/>
      <c r="H212" s="5"/>
      <c r="L212" s="73"/>
      <c r="M212" s="73"/>
      <c r="N212" s="73"/>
      <c r="P212" s="5"/>
      <c r="Q212" s="5"/>
      <c r="R212" s="5"/>
    </row>
    <row r="213" spans="5:18" ht="12.75">
      <c r="E213" s="5"/>
      <c r="F213" s="5"/>
      <c r="G213" s="5"/>
      <c r="H213" s="5"/>
      <c r="L213" s="73"/>
      <c r="M213" s="73"/>
      <c r="N213" s="73"/>
      <c r="P213" s="5"/>
      <c r="Q213" s="5"/>
      <c r="R213" s="5"/>
    </row>
    <row r="214" spans="5:18" ht="12.75">
      <c r="E214" s="5"/>
      <c r="F214" s="5"/>
      <c r="G214" s="5"/>
      <c r="H214" s="5"/>
      <c r="L214" s="73"/>
      <c r="M214" s="73"/>
      <c r="N214" s="73"/>
      <c r="P214" s="5"/>
      <c r="Q214" s="5"/>
      <c r="R214" s="5"/>
    </row>
    <row r="215" spans="5:18" ht="12.75">
      <c r="E215" s="5"/>
      <c r="F215" s="5"/>
      <c r="G215" s="5"/>
      <c r="H215" s="5"/>
      <c r="L215" s="73"/>
      <c r="M215" s="73"/>
      <c r="N215" s="73"/>
      <c r="P215" s="5"/>
      <c r="Q215" s="5"/>
      <c r="R215" s="5"/>
    </row>
  </sheetData>
  <autoFilter ref="A1:S2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Steve Mihok</Manager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BerNde02 Catches</dc:title>
  <dc:subject/>
  <dc:creator>Steve Mihok</dc:creator>
  <cp:keywords/>
  <dc:description/>
  <cp:lastModifiedBy>Mihok</cp:lastModifiedBy>
  <cp:lastPrinted>2005-02-13T18:55:35Z</cp:lastPrinted>
  <dcterms:created xsi:type="dcterms:W3CDTF">2003-10-25T20:14:39Z</dcterms:created>
  <dcterms:modified xsi:type="dcterms:W3CDTF">2006-06-04T14:03:04Z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